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pansion_A" sheetId="1" state="visible" r:id="rId2"/>
  </sheets>
  <definedNames>
    <definedName function="false" hidden="false" name="BoardQty" vbProcedure="false">Expansion_A!$I$1</definedName>
    <definedName function="false" hidden="false" name="digikey_part_data" vbProcedure="false">Expansion_A!$J$5:$O$19</definedName>
    <definedName function="false" hidden="false" name="farnell_part_data" vbProcedure="false">Expansion_A!$P$5:$U$19</definedName>
    <definedName function="false" hidden="false" name="global_part_data" vbProcedure="false">Expansion_A!$A$5:$I$19</definedName>
    <definedName function="false" hidden="false" name="mouser_part_data" vbProcedure="false">Expansion_A!$V$5:$AA$19</definedName>
    <definedName function="false" hidden="false" name="newark_part_data" vbProcedure="false">Expansion_A!$AB$5:$AG$19</definedName>
    <definedName function="false" hidden="false" name="rs_part_data" vbProcedure="false">Expansion_A!$AH$5:$AM$19</definedName>
    <definedName function="false" hidden="false" name="TotalCost" vbProcedure="false">Expansion_A!$I$2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<sst xmlns="http://schemas.openxmlformats.org/spreadsheetml/2006/main" count="188" uniqueCount="112">
  <si>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</si>
  <si>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</si>
  <si>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</si>
  <si>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</si>
  <si>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</si>
  <si>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</si>
  <si>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</si>
  <si>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</si>
  <si>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</si>
  <si>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</si>
  <si>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</si>
  <si>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</si>
  <si>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</si>
  <si>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</si>
  <si>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</si>
  <si>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</si>
  <si>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</si>
  <si>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</si>
  <si>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</si>
  <si>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</si>
  <si>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</si>
  <si>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</si>
  <si>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J1</t>
  </si>
  <si>
    <t>DF12B 3.0 10DS 0.5V 81</t>
  </si>
  <si>
    <t>10 Position Connector Receptacle, Center Strip Contacts Surface Mount Gold</t>
  </si>
  <si>
    <t>footprints:df12(3.0)-10ds-0.5v</t>
  </si>
  <si>
    <t>Hirose Electric Co Ltd</t>
  </si>
  <si>
    <t>DF12B 3.0 -10DS- 0.5V 86</t>
  </si>
  <si>
    <t>H11719CT-ND</t>
  </si>
  <si>
    <t>Link</t>
  </si>
  <si>
    <t>798-DF12B3010DS05V86</t>
  </si>
  <si>
    <t>C1,C2,C5-C8</t>
  </si>
  <si>
    <t>1uF</t>
  </si>
  <si>
    <t>CAP CER 1UF 16V X5R 0402 </t>
  </si>
  <si>
    <t>footprints:c_0402</t>
  </si>
  <si>
    <t>Taiyo Yuden</t>
  </si>
  <si>
    <t>EMK105BJ105KV-F </t>
  </si>
  <si>
    <t>587-2477-1-ND</t>
  </si>
  <si>
    <t>2113064</t>
  </si>
  <si>
    <t>963-EMK105BJ105KV-F</t>
  </si>
  <si>
    <t>84R9108</t>
  </si>
  <si>
    <t>G1</t>
  </si>
  <si>
    <t>LOGO_INTI</t>
  </si>
  <si>
    <t>Logo  INTI</t>
  </si>
  <si>
    <t>footprints:LOGO_INTI</t>
  </si>
  <si>
    <t>CON2</t>
  </si>
  <si>
    <t>Pad coneccion para tension de alimentacion del display </t>
  </si>
  <si>
    <t>footprints:GS2</t>
  </si>
  <si>
    <t>CON1</t>
  </si>
  <si>
    <t>CON6</t>
  </si>
  <si>
    <t>Conector para las lineas de SPI</t>
  </si>
  <si>
    <t>footprints:CON_SPI_SMD</t>
  </si>
  <si>
    <t>J2</t>
  </si>
  <si>
    <t>ER-OLED0.49-1Series</t>
  </si>
  <si>
    <t>Display OLED 0.49 </t>
  </si>
  <si>
    <t>footprints:ER-OLED0.49-1_B</t>
  </si>
  <si>
    <t>C4</t>
  </si>
  <si>
    <t>4.7uF</t>
  </si>
  <si>
    <t>CAP CER 4.7UF 10V X5R 0402 </t>
  </si>
  <si>
    <t>Samsung Electro-Mechanics America, Inc.</t>
  </si>
  <si>
    <t>CL05A475MP5NRNC</t>
  </si>
  <si>
    <t>1276-1482-1-ND</t>
  </si>
  <si>
    <t>Not Assigned</t>
  </si>
  <si>
    <t>C3</t>
  </si>
  <si>
    <t>2.2uF</t>
  </si>
  <si>
    <t>CAP CER 2.2UF 10V X5R 0402 </t>
  </si>
  <si>
    <t>Murata Electronics North America</t>
  </si>
  <si>
    <t>GRM155R61A225KE95D </t>
  </si>
  <si>
    <t>490-10451-1-ND</t>
  </si>
  <si>
    <t>2456102</t>
  </si>
  <si>
    <t>81-GRM155R61A225KE5D</t>
  </si>
  <si>
    <t>03AC2565</t>
  </si>
  <si>
    <t>R1</t>
  </si>
  <si>
    <t>390K</t>
  </si>
  <si>
    <t>RES SMD 390K OHM  1/16W 0402</t>
  </si>
  <si>
    <t>footprints:r_0402</t>
  </si>
  <si>
    <t>Yageo</t>
  </si>
  <si>
    <t>RC0402JR-07390KL </t>
  </si>
  <si>
    <t>311-390KJRCT-ND</t>
  </si>
  <si>
    <t>9233075</t>
  </si>
  <si>
    <t>603-RC0402JR-07390KL</t>
  </si>
  <si>
    <t>68R0007</t>
  </si>
  <si>
    <t>R5-R8</t>
  </si>
  <si>
    <t>0 ohm</t>
  </si>
  <si>
    <t>RES SMD 0.0OHM JUMPER 1/16W 0402 </t>
  </si>
  <si>
    <t>RC0402JR-070RL</t>
  </si>
  <si>
    <t>311-0.0JRCT-ND</t>
  </si>
  <si>
    <t>9232516</t>
  </si>
  <si>
    <t>603-RC0402JR-070RL</t>
  </si>
  <si>
    <t>67R9963</t>
  </si>
  <si>
    <t>618-5804</t>
  </si>
  <si>
    <t>R4</t>
  </si>
  <si>
    <t>RC0402JR-070RL </t>
  </si>
  <si>
    <t>R2,R3</t>
  </si>
  <si>
    <t>10K</t>
  </si>
  <si>
    <t>RES SMD 10K OHM  1/16W 0402 </t>
  </si>
  <si>
    <t>RC0402JR-0710KL</t>
  </si>
  <si>
    <t>311-10KJRCT-ND</t>
  </si>
  <si>
    <t>9232885</t>
  </si>
  <si>
    <t>603-RC0402JR-0710KL</t>
  </si>
  <si>
    <t>67R9964</t>
  </si>
  <si>
    <t>SW1,SW2</t>
  </si>
  <si>
    <t>SW_PUSH</t>
  </si>
  <si>
    <t>SWITCH TACTILE SPST-NO 0.05A 12V </t>
  </si>
  <si>
    <t>footprints:B3U_3000PB</t>
  </si>
  <si>
    <t>Omron Electronics Inc-EMC Div</t>
  </si>
  <si>
    <t>B3U-3000P-B </t>
  </si>
  <si>
    <t>SW1256CT-ND</t>
  </si>
  <si>
    <t>1333656</t>
  </si>
  <si>
    <t>653-B3U-3000P-B</t>
  </si>
  <si>
    <t>39M4624</t>
  </si>
  <si>
    <t>807-4321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</si>
</sst>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H11719CT-ND%20" TargetMode="External"/><Relationship Id="rId3" Type="http://schemas.openxmlformats.org/officeDocument/2006/relationships/hyperlink" Target="http://www.mouser.com/Search/Refine.aspx?Keyword=DF12B%203.0%20-10DS-%200.5V%2086%20" TargetMode="External"/><Relationship Id="rId4" Type="http://schemas.openxmlformats.org/officeDocument/2006/relationships/hyperlink" Target="http://www.digikey.com/scripts/DkSearch/dksus.dll?WT.z_header=search_go&amp;lang=en&amp;keywords=587-2477-1-ND%20%20" TargetMode="External"/><Relationship Id="rId5" Type="http://schemas.openxmlformats.org/officeDocument/2006/relationships/hyperlink" Target="http://it.farnell.com/taiyo-yuden/emk105bj105kv-f/condensatore-mlcc-x5r-1uf-16v/dp/2113064" TargetMode="External"/><Relationship Id="rId6" Type="http://schemas.openxmlformats.org/officeDocument/2006/relationships/hyperlink" Target="http://www.mouser.com/Search/Refine.aspx?Keyword=EMK105BJ105KV-F%20%20" TargetMode="External"/><Relationship Id="rId7" Type="http://schemas.openxmlformats.org/officeDocument/2006/relationships/hyperlink" Target="http://www.newark.com/taiyo-yuden/emk105bj105kv-f/ceramic-capacitor-1uf-16v-x5r/dp/84R9108" TargetMode="External"/><Relationship Id="rId8" Type="http://schemas.openxmlformats.org/officeDocument/2006/relationships/hyperlink" Target="http://www.digikey.com/scripts/DkSearch/dksus.dll?WT.z_header=search_go&amp;lang=en&amp;keywords=1276-1482-1-ND%20%20" TargetMode="External"/><Relationship Id="rId9" Type="http://schemas.openxmlformats.org/officeDocument/2006/relationships/hyperlink" Target="http://www.mouser.com/Search/Refine.aspx?Keyword=CL05A475MP5NRNC%20" TargetMode="External"/><Relationship Id="rId10" Type="http://schemas.openxmlformats.org/officeDocument/2006/relationships/hyperlink" Target="http://www.digikey.com/scripts/DkSearch/dksus.dll?WT.z_header=search_go&amp;lang=en&amp;keywords=490-10451-1-ND%20%20" TargetMode="External"/><Relationship Id="rId11" Type="http://schemas.openxmlformats.org/officeDocument/2006/relationships/hyperlink" Target="http://it.farnell.com/murata/grm155r61a225ke95d/condensatore-mlcc-x5r-2-2uf-10v/dp/2456102" TargetMode="External"/><Relationship Id="rId12" Type="http://schemas.openxmlformats.org/officeDocument/2006/relationships/hyperlink" Target="http://www.mouser.com/ProductDetail/Murata-Electronics/GRM155R61A225KE95D/?qs=sGAEpiMZZMs0AnBnWHyRQEw87SVsay04st%2FPRLG33uM%3D" TargetMode="External"/><Relationship Id="rId13" Type="http://schemas.openxmlformats.org/officeDocument/2006/relationships/hyperlink" Target="http://www.newark.com/murata/grm155r61a225ke95d/capacitor-mlcc-x5r-2-2uf-10v-0402/dp/03AC2565" TargetMode="External"/><Relationship Id="rId14" Type="http://schemas.openxmlformats.org/officeDocument/2006/relationships/hyperlink" Target="http://www.digikey.com/scripts/DkSearch/dksus.dll?WT.z_header=search_go&amp;lang=en&amp;keywords=311-390KJRCT-ND%20Yageo" TargetMode="External"/><Relationship Id="rId15" Type="http://schemas.openxmlformats.org/officeDocument/2006/relationships/hyperlink" Target="http://it.farnell.com/webapp/wcs/stores/servlet/Search?catalogId=15001&amp;langId=-4&amp;storeId=10165&amp;gs=true&amp;st=RC0402JR-07390KL%20%20Yageo" TargetMode="External"/><Relationship Id="rId16" Type="http://schemas.openxmlformats.org/officeDocument/2006/relationships/hyperlink" Target="http://www.mouser.com/Search/Refine.aspx?Keyword=RC0402JR-07390KL%20%20Yageo" TargetMode="External"/><Relationship Id="rId17" Type="http://schemas.openxmlformats.org/officeDocument/2006/relationships/hyperlink" Target="http://www.newark.com/webapp/wcs/stores/servlet/Search?catalogId=15003&amp;langId=-1&amp;storeId=10194&amp;gs=true&amp;st=RC0402JR-07390KL%20%20Yageo" TargetMode="External"/><Relationship Id="rId18" Type="http://schemas.openxmlformats.org/officeDocument/2006/relationships/hyperlink" Target="http://www.digikey.com/scripts/DkSearch/dksus.dll?WT.z_header=search_go&amp;lang=en&amp;keywords=311-0.0JRCT-ND%20%20Yageo" TargetMode="External"/><Relationship Id="rId19" Type="http://schemas.openxmlformats.org/officeDocument/2006/relationships/hyperlink" Target="http://it.farnell.com/yageo-phycomp/rc0402jr-070rl/res-film-spesso-0r-5-0-0625w-0402/dp/9232516" TargetMode="External"/><Relationship Id="rId20" Type="http://schemas.openxmlformats.org/officeDocument/2006/relationships/hyperlink" Target="http://www.mouser.com/Search/Refine.aspx?Keyword=RC0402JR-070RL%20Yageo" TargetMode="External"/><Relationship Id="rId21" Type="http://schemas.openxmlformats.org/officeDocument/2006/relationships/hyperlink" Target="http://www.newark.com/yageo/rc0402jr-070rl/res-thick-film-0r-0-0625w-0402/dp/67R9963" TargetMode="External"/><Relationship Id="rId22" Type="http://schemas.openxmlformats.org/officeDocument/2006/relationships/hyperlink" Target="http://it.rs-online.com/web/c/?searchTerm=RC0402JR-070RL%20Yageo" TargetMode="External"/><Relationship Id="rId23" Type="http://schemas.openxmlformats.org/officeDocument/2006/relationships/hyperlink" Target="http://www.digikey.com/scripts/DkSearch/dksus.dll?WT.z_header=search_go&amp;lang=en&amp;keywords=311-0.0JRCT-ND%20%20Yageo" TargetMode="External"/><Relationship Id="rId24" Type="http://schemas.openxmlformats.org/officeDocument/2006/relationships/hyperlink" Target="http://it.farnell.com/yageo-phycomp/rc0402jr-070rl/res-film-spesso-0r-5-0-0625w-0402/dp/9232516" TargetMode="External"/><Relationship Id="rId25" Type="http://schemas.openxmlformats.org/officeDocument/2006/relationships/hyperlink" Target="http://www.mouser.com/Search/Refine.aspx?Keyword=RC0402JR-070RL%20%20Yageo" TargetMode="External"/><Relationship Id="rId26" Type="http://schemas.openxmlformats.org/officeDocument/2006/relationships/hyperlink" Target="http://www.newark.com/yageo/rc0402jr-070rl/res-thick-film-0r-0-0625w-0402/dp/67R9963" TargetMode="External"/><Relationship Id="rId27" Type="http://schemas.openxmlformats.org/officeDocument/2006/relationships/hyperlink" Target="http://it.rs-online.com/web/c/?searchTerm=RC0402JR-070RL%20%20Yageo" TargetMode="External"/><Relationship Id="rId28" Type="http://schemas.openxmlformats.org/officeDocument/2006/relationships/hyperlink" Target="http://www.digikey.com/scripts/DkSearch/dksus.dll?WT.z_header=search_go&amp;lang=en&amp;keywords=311-10KJRCT-ND%20Yageo" TargetMode="External"/><Relationship Id="rId29" Type="http://schemas.openxmlformats.org/officeDocument/2006/relationships/hyperlink" Target="http://it.farnell.com/yageo-phycomp/rc0402jr-0710kl/res-film-spesso-10k-5-0-0625w/dp/9232885" TargetMode="External"/><Relationship Id="rId30" Type="http://schemas.openxmlformats.org/officeDocument/2006/relationships/hyperlink" Target="http://www.mouser.com/Search/Refine.aspx?Keyword=RC0402JR-0710KL%20Yageo" TargetMode="External"/><Relationship Id="rId31" Type="http://schemas.openxmlformats.org/officeDocument/2006/relationships/hyperlink" Target="http://www.newark.com/yageo/rc0402jr-0710kl/res-thick-film-10k-5-0-0625w-0402/dp/67R9964" TargetMode="External"/><Relationship Id="rId32" Type="http://schemas.openxmlformats.org/officeDocument/2006/relationships/hyperlink" Target="http://www.digikey.com/product-detail/en/omron-electronics-inc-emc-div/B3U-3000P-B/SW1256CT-ND/2748498" TargetMode="External"/><Relationship Id="rId33" Type="http://schemas.openxmlformats.org/officeDocument/2006/relationships/hyperlink" Target="http://it.farnell.com/omron-electronic-components/b3u-3000p-b/tactile-switch-side-actuated-smd/dp/1333656" TargetMode="External"/><Relationship Id="rId34" Type="http://schemas.openxmlformats.org/officeDocument/2006/relationships/hyperlink" Target="http://www.mouser.com/Search/Refine.aspx?Keyword=B3U-3000P-B%20%20" TargetMode="External"/><Relationship Id="rId35" Type="http://schemas.openxmlformats.org/officeDocument/2006/relationships/hyperlink" Target="http://www.newark.com/omron-electronic-components/b3u-3000p-b/switch-tactile-spst-no-50ma-smd/dp/39M4624" TargetMode="External"/><Relationship Id="rId36" Type="http://schemas.openxmlformats.org/officeDocument/2006/relationships/hyperlink" Target="http://it.rs-online.com/web/c/?searchTerm=B3U-3000P-B%20%20" TargetMode="External"/><Relationship Id="rId3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I2" activeCellId="0" sqref="I2"/>
    </sheetView>
  </sheetViews>
  <sheetFormatPr defaultRowHeight="15"/>
  <cols>
    <col collapsed="false" hidden="false" max="8" min="1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10</v>
      </c>
    </row>
    <row r="2" customFormat="false" ht="15" hidden="false" customHeight="false" outlineLevel="0" collapsed="false">
      <c r="H2" s="2" t="s">
        <v>1</v>
      </c>
      <c r="I2" s="3" t="n">
        <f aca="false">SUM(I7:I19)</f>
        <v>19.345597</v>
      </c>
      <c r="M2" s="3" t="n">
        <f aca="false">SUM(M7:M19)</f>
        <v>34.152</v>
      </c>
      <c r="S2" s="3" t="n">
        <f aca="false">SUM(S7:S19)</f>
        <v>23.179778</v>
      </c>
      <c r="Y2" s="3" t="n">
        <f aca="false">SUM(Y7:Y19)</f>
        <v>21.41</v>
      </c>
      <c r="AE2" s="3" t="n">
        <f aca="false">SUM(AE7:AE19)</f>
        <v>20.79</v>
      </c>
      <c r="AK2" s="3" t="n">
        <f aca="false">SUM(AK7:AK19)</f>
        <v>264.5807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1.9345597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C7" s="0" t="s">
        <v>24</v>
      </c>
      <c r="D7" s="0" t="s">
        <v>25</v>
      </c>
      <c r="E7" s="0" t="s">
        <v>26</v>
      </c>
      <c r="F7" s="0" t="s">
        <v>27</v>
      </c>
      <c r="G7" s="0" t="n">
        <f aca="false">BoardQty*1</f>
        <v>10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0.619</v>
      </c>
      <c r="I7" s="12" t="n">
        <f aca="false">IFERROR(G7*H7,"")</f>
        <v>6.19</v>
      </c>
      <c r="L7" s="12" t="n">
        <f aca="false">IFERROR(LOOKUP(IF(K7="",G7,K7),{0,1,10,25,50,100,250,500,1000,2000,3000,5000,10000,25000},{0,0.83,0.774,0.6968,0.6194,0.5935,0.54192,0.51612,0.396,0.384,0.36,0.348,0.324,0.312}),"")</f>
        <v>0.774</v>
      </c>
      <c r="M7" s="12" t="n">
        <f aca="false">IFERROR(IF(K7="",G7,K7)*L7,"")</f>
        <v>7.74</v>
      </c>
      <c r="N7" s="0" t="s">
        <v>28</v>
      </c>
      <c r="O7" s="13" t="s">
        <v>29</v>
      </c>
      <c r="V7" s="0" t="n">
        <v>155</v>
      </c>
      <c r="X7" s="12" t="n">
        <f aca="false">IFERROR(LOOKUP(IF(W7="",G7,W7),{0,1,10,100,500,1000,2000,5000,10000,25000},{0,0.83,0.619,0.541,0.516,0.363,0.33,0.319,0.297,0.286}),"")</f>
        <v>0.619</v>
      </c>
      <c r="Y7" s="12" t="n">
        <f aca="false">IFERROR(IF(W7="",G7,W7)*X7,"")</f>
        <v>6.19</v>
      </c>
      <c r="Z7" s="0" t="s">
        <v>30</v>
      </c>
      <c r="AA7" s="13" t="s">
        <v>29</v>
      </c>
    </row>
    <row r="8" customFormat="false" ht="15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34</v>
      </c>
      <c r="E8" s="0" t="s">
        <v>35</v>
      </c>
      <c r="F8" s="0" t="s">
        <v>36</v>
      </c>
      <c r="G8" s="0" t="n">
        <f aca="false">BoardQty*6</f>
        <v>60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0.0292325</v>
      </c>
      <c r="I8" s="12" t="n">
        <f aca="false">IFERROR(G8*H8,"")</f>
        <v>1.75395</v>
      </c>
      <c r="J8" s="0" t="n">
        <v>602469</v>
      </c>
      <c r="L8" s="12" t="n">
        <f aca="false">IFERROR(LOOKUP(IF(K8="",G8,K8),{0,1,10,100,1000,2500,5000,10000,20000,30000,50000,100000},{0,0.1,0.061,0.0271,0.01519,0.01381,0.0127,0.01006,0.00958,0.0091,0.00814,0.00661}),"")</f>
        <v>0.061</v>
      </c>
      <c r="M8" s="12" t="n">
        <f aca="false">IFERROR(IF(K8="",G8,K8)*L8,"")</f>
        <v>3.66</v>
      </c>
      <c r="N8" s="0" t="s">
        <v>37</v>
      </c>
      <c r="O8" s="13" t="s">
        <v>29</v>
      </c>
      <c r="P8" s="0" t="n">
        <v>9184</v>
      </c>
      <c r="R8" s="12" t="n">
        <f aca="false">IFERROR(LOOKUP(IF(Q8="",G8,Q8),{0,1,100,500,2500,5000,10000,50000,100000},{0,0.0292325,0.0292325,0.0169017,0.0142442,0.0122245,0.0089292,0.0073347,0.0064843}),"")</f>
        <v>0.0292325</v>
      </c>
      <c r="S8" s="12" t="n">
        <f aca="false">IFERROR(IF(Q8="",G8,Q8)*R8,"")</f>
        <v>1.75395</v>
      </c>
      <c r="T8" s="0" t="s">
        <v>38</v>
      </c>
      <c r="U8" s="13" t="s">
        <v>29</v>
      </c>
      <c r="V8" s="0" t="n">
        <v>58536</v>
      </c>
      <c r="X8" s="12" t="n">
        <f aca="false">IFERROR(LOOKUP(IF(W8="",G8,W8),{0,1,10,100,500,1000,5000,10000},{0,0.19,0.06,0.032,0.024,0.016,0.012,0.01}),"")</f>
        <v>0.06</v>
      </c>
      <c r="Y8" s="12" t="n">
        <f aca="false">IFERROR(IF(W8="",G8,W8)*X8,"")</f>
        <v>3.6</v>
      </c>
      <c r="Z8" s="0" t="s">
        <v>39</v>
      </c>
      <c r="AA8" s="13" t="s">
        <v>29</v>
      </c>
      <c r="AD8" s="12" t="n">
        <f aca="false">IFERROR(LOOKUP(IF(AC8="",G8,AC8),{0,1,250,500,750,1500,2500,5000},{0,0.19,0.032,0.024,0.02,0.016,0.014,0.012}),"")</f>
        <v>0.19</v>
      </c>
      <c r="AE8" s="12" t="n">
        <f aca="false">IFERROR(IF(AC8="",G8,AC8)*AD8,"")</f>
        <v>11.4</v>
      </c>
      <c r="AF8" s="0" t="s">
        <v>40</v>
      </c>
      <c r="AG8" s="13" t="s">
        <v>29</v>
      </c>
    </row>
    <row r="9" customFormat="false" ht="15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44</v>
      </c>
      <c r="G9" s="0" t="n">
        <f aca="false">BoardQty*1</f>
        <v>10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9" s="12" t="n">
        <f aca="false">IFERROR(G9*H9,"")</f>
        <v>0</v>
      </c>
    </row>
    <row r="10" customFormat="false" ht="15" hidden="false" customHeight="false" outlineLevel="0" collapsed="false">
      <c r="A10" s="0" t="s">
        <v>45</v>
      </c>
      <c r="B10" s="0" t="s">
        <v>45</v>
      </c>
      <c r="C10" s="0" t="s">
        <v>46</v>
      </c>
      <c r="D10" s="0" t="s">
        <v>47</v>
      </c>
      <c r="G10" s="0" t="n">
        <f aca="false">BoardQty*1</f>
        <v>10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2" t="n">
        <f aca="false">IFERROR(G10*H10,"")</f>
        <v>0</v>
      </c>
    </row>
    <row r="11" customFormat="false" ht="15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G11" s="0" t="n">
        <f aca="false">BoardQty*1</f>
        <v>10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1" s="12" t="n">
        <f aca="false">IFERROR(G11*H11,"")</f>
        <v>0</v>
      </c>
    </row>
    <row r="12" customFormat="false" ht="15" hidden="false" customHeight="false" outlineLevel="0" collapsed="false">
      <c r="A12" s="0" t="s">
        <v>52</v>
      </c>
      <c r="B12" s="0" t="s">
        <v>53</v>
      </c>
      <c r="C12" s="0" t="s">
        <v>54</v>
      </c>
      <c r="D12" s="0" t="s">
        <v>55</v>
      </c>
      <c r="G12" s="0" t="n">
        <f aca="false">BoardQty*1</f>
        <v>10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2" s="12" t="n">
        <f aca="false">IFERROR(G12*H12,"")</f>
        <v>0</v>
      </c>
    </row>
    <row r="13" customFormat="false" ht="15" hidden="false" customHeight="false" outlineLevel="0" collapsed="false">
      <c r="A13" s="0" t="s">
        <v>56</v>
      </c>
      <c r="B13" s="0" t="s">
        <v>57</v>
      </c>
      <c r="C13" s="0" t="s">
        <v>58</v>
      </c>
      <c r="D13" s="0" t="s">
        <v>34</v>
      </c>
      <c r="E13" s="0" t="s">
        <v>59</v>
      </c>
      <c r="F13" s="0" t="s">
        <v>60</v>
      </c>
      <c r="G13" s="0" t="n">
        <f aca="false">BoardQty*1</f>
        <v>10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0.214</v>
      </c>
      <c r="I13" s="12" t="n">
        <f aca="false">IFERROR(G13*H13,"")</f>
        <v>2.14</v>
      </c>
      <c r="J13" s="0" t="n">
        <v>580535</v>
      </c>
      <c r="L13" s="12" t="n">
        <f aca="false">IFERROR(LOOKUP(IF(K13="",G13,K13),{0,1,10,100,1000,2500,5000,10000,20000,30000,50000,100000},{0,0.31,0.214,0.1214,0.07497,0.0714,0.06605,0.06248,0.05926,0.05712,0.05355,0.0493}),"")</f>
        <v>0.214</v>
      </c>
      <c r="M13" s="12" t="n">
        <f aca="false">IFERROR(IF(K13="",G13,K13)*L13,"")</f>
        <v>2.14</v>
      </c>
      <c r="N13" s="0" t="s">
        <v>61</v>
      </c>
      <c r="O13" s="13" t="s">
        <v>29</v>
      </c>
      <c r="Z13" s="0" t="s">
        <v>62</v>
      </c>
      <c r="AA13" s="13" t="s">
        <v>29</v>
      </c>
    </row>
    <row r="14" customFormat="false" ht="15" hidden="false" customHeight="false" outlineLevel="0" collapsed="false">
      <c r="A14" s="0" t="s">
        <v>63</v>
      </c>
      <c r="B14" s="0" t="s">
        <v>64</v>
      </c>
      <c r="C14" s="0" t="s">
        <v>65</v>
      </c>
      <c r="D14" s="0" t="s">
        <v>34</v>
      </c>
      <c r="E14" s="0" t="s">
        <v>66</v>
      </c>
      <c r="F14" s="0" t="s">
        <v>67</v>
      </c>
      <c r="G14" s="0" t="n">
        <f aca="false">BoardQty*1</f>
        <v>10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0.021</v>
      </c>
      <c r="I14" s="12" t="n">
        <f aca="false">IFERROR(G14*H14,"")</f>
        <v>0.21</v>
      </c>
      <c r="J14" s="0" t="n">
        <v>515443</v>
      </c>
      <c r="L14" s="12" t="n">
        <f aca="false">IFERROR(LOOKUP(IF(K14="",G14,K14),{0,1,10,100,1000,2500,5000,10000,20000,30000,50000,100000},{0,0.1,0.066,0.0296,0.0166,0.01509,0.01389,0.01103,0.0105,0.00998,0.00893,0.00725}),"")</f>
        <v>0.066</v>
      </c>
      <c r="M14" s="12" t="n">
        <f aca="false">IFERROR(IF(K14="",G14,K14)*L14,"")</f>
        <v>0.66</v>
      </c>
      <c r="N14" s="0" t="s">
        <v>68</v>
      </c>
      <c r="O14" s="13" t="s">
        <v>29</v>
      </c>
      <c r="P14" s="0" t="n">
        <v>18288</v>
      </c>
      <c r="R14" s="12" t="n">
        <f aca="false">IFERROR(LOOKUP(IF(Q14="",G14,Q14),{0,1,100,500,2500,5000},{0,0.0305081,0.0305081,0.0207285,0.0169017,0.0155198}),"")</f>
        <v>0.0305081</v>
      </c>
      <c r="S14" s="12" t="n">
        <f aca="false">IFERROR(IF(Q14="",G14,Q14)*R14,"")</f>
        <v>0.305081</v>
      </c>
      <c r="T14" s="0" t="s">
        <v>69</v>
      </c>
      <c r="U14" s="13" t="s">
        <v>29</v>
      </c>
      <c r="V14" s="0" t="n">
        <v>263995</v>
      </c>
      <c r="X14" s="12" t="n">
        <f aca="false">IFERROR(LOOKUP(IF(W14="",G14,W14),{0,1,10,100,500,1000,2500,10000},{0,0.1,0.06,0.027,0.019,0.015,0.013,0.013}),"")</f>
        <v>0.06</v>
      </c>
      <c r="Y14" s="12" t="n">
        <f aca="false">IFERROR(IF(W14="",G14,W14)*X14,"")</f>
        <v>0.6</v>
      </c>
      <c r="Z14" s="0" t="s">
        <v>70</v>
      </c>
      <c r="AA14" s="13" t="s">
        <v>29</v>
      </c>
      <c r="AB14" s="0" t="n">
        <v>40000</v>
      </c>
      <c r="AD14" s="12" t="n">
        <f aca="false">IFERROR(LOOKUP(IF(AC14="",G14,AC14),{0,1,10000},{0,0.021,0.021}),"")</f>
        <v>0.021</v>
      </c>
      <c r="AE14" s="12" t="n">
        <f aca="false">IFERROR(IF(AC14="",G14,AC14)*AD14,"")</f>
        <v>0.21</v>
      </c>
      <c r="AF14" s="0" t="s">
        <v>71</v>
      </c>
      <c r="AG14" s="13" t="s">
        <v>29</v>
      </c>
    </row>
    <row r="15" customFormat="false" ht="15" hidden="false" customHeight="false" outlineLevel="0" collapsed="false">
      <c r="A15" s="0" t="s">
        <v>72</v>
      </c>
      <c r="B15" s="0" t="s">
        <v>73</v>
      </c>
      <c r="C15" s="0" t="s">
        <v>74</v>
      </c>
      <c r="D15" s="0" t="s">
        <v>75</v>
      </c>
      <c r="E15" s="0" t="s">
        <v>76</v>
      </c>
      <c r="F15" s="0" t="s">
        <v>77</v>
      </c>
      <c r="G15" s="0" t="n">
        <f aca="false">BoardQty*1</f>
        <v>10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0.002</v>
      </c>
      <c r="I15" s="12" t="n">
        <f aca="false">IFERROR(G15*H15,"")</f>
        <v>0.02</v>
      </c>
      <c r="J15" s="0" t="n">
        <v>98703</v>
      </c>
      <c r="L15" s="12" t="n">
        <f aca="false">IFERROR(LOOKUP(IF(K15="",G15,K15),{0,1,10,100,1000,2500,5000,10000,30000,50000,100000},{0,0.1,0.012,0.0047,0.00213,0.00185,0.00153,0.00133,0.00116,0.00107,0.00106}),"")</f>
        <v>0.012</v>
      </c>
      <c r="M15" s="12" t="n">
        <f aca="false">IFERROR(IF(K15="",G15,K15)*L15,"")</f>
        <v>0.12</v>
      </c>
      <c r="N15" s="0" t="s">
        <v>78</v>
      </c>
      <c r="O15" s="13" t="s">
        <v>29</v>
      </c>
      <c r="T15" s="0" t="s">
        <v>79</v>
      </c>
      <c r="U15" s="13" t="s">
        <v>29</v>
      </c>
      <c r="V15" s="0" t="n">
        <v>18070</v>
      </c>
      <c r="X15" s="12" t="n">
        <f aca="false">IFERROR(LOOKUP(IF(W15="",G15,W15),{0,1,10,100,2500,10000},{0,0.1,0.008,0.002,0.001,0.001}),"")</f>
        <v>0.008</v>
      </c>
      <c r="Y15" s="12" t="n">
        <f aca="false">IFERROR(IF(W15="",G15,W15)*X15,"")</f>
        <v>0.08</v>
      </c>
      <c r="Z15" s="0" t="s">
        <v>80</v>
      </c>
      <c r="AA15" s="13" t="s">
        <v>29</v>
      </c>
      <c r="AD15" s="12" t="n">
        <f aca="false">IFERROR(LOOKUP(IF(AC15="",G15,AC15),{0,1,10000},{0,0.002,0.002}),"")</f>
        <v>0.002</v>
      </c>
      <c r="AE15" s="12" t="n">
        <f aca="false">IFERROR(IF(AC15="",G15,AC15)*AD15,"")</f>
        <v>0.02</v>
      </c>
      <c r="AF15" s="0" t="s">
        <v>81</v>
      </c>
      <c r="AG15" s="13" t="s">
        <v>29</v>
      </c>
    </row>
    <row r="16" customFormat="false" ht="15" hidden="false" customHeight="false" outlineLevel="0" collapsed="false">
      <c r="A16" s="0" t="s">
        <v>82</v>
      </c>
      <c r="B16" s="0" t="s">
        <v>83</v>
      </c>
      <c r="C16" s="0" t="s">
        <v>84</v>
      </c>
      <c r="D16" s="0" t="s">
        <v>75</v>
      </c>
      <c r="E16" s="0" t="s">
        <v>76</v>
      </c>
      <c r="F16" s="0" t="s">
        <v>85</v>
      </c>
      <c r="G16" s="0" t="n">
        <f aca="false">BoardQty*4</f>
        <v>40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0.0068</v>
      </c>
      <c r="I16" s="12" t="n">
        <f aca="false">IFERROR(G16*H16,"")</f>
        <v>0.272</v>
      </c>
      <c r="J16" s="0" t="n">
        <v>12655472</v>
      </c>
      <c r="L16" s="12" t="n">
        <f aca="false">IFERROR(LOOKUP(IF(K16="",G16,K16),{0,1,10,25,50,100,250,500,1000,5000,10000,30000,50000,100000},{0,0.1,0.01,0.0068,0.0052,0.0038,0.00292,0.00234,0.00172,0.00124,0.00097,0.00086,0.00078,0.00077}),"")</f>
        <v>0.0068</v>
      </c>
      <c r="M16" s="12" t="n">
        <f aca="false">IFERROR(IF(K16="",G16,K16)*L16,"")</f>
        <v>0.272</v>
      </c>
      <c r="N16" s="0" t="s">
        <v>86</v>
      </c>
      <c r="O16" s="13" t="s">
        <v>29</v>
      </c>
      <c r="P16" s="0" t="n">
        <v>185914</v>
      </c>
      <c r="R16" s="12" t="n">
        <f aca="false">IFERROR(LOOKUP(IF(Q16="",G16,Q16),{0,1,100,500,2500,5000},{0,0.0069095,0.0069095,0.0059528,0.0035079,0.0025512}),"")</f>
        <v>0.0069095</v>
      </c>
      <c r="S16" s="12" t="n">
        <f aca="false">IFERROR(IF(Q16="",G16,Q16)*R16,"")</f>
        <v>0.27638</v>
      </c>
      <c r="T16" s="0" t="s">
        <v>87</v>
      </c>
      <c r="U16" s="13" t="s">
        <v>29</v>
      </c>
      <c r="V16" s="0" t="n">
        <v>1644687</v>
      </c>
      <c r="X16" s="12" t="n">
        <f aca="false">IFERROR(LOOKUP(IF(W16="",G16,W16),{0,1,10,100,1000,2500,10000},{0,0.1,0.008,0.003,0.002,0.001,0.001}),"")</f>
        <v>0.008</v>
      </c>
      <c r="Y16" s="12" t="n">
        <f aca="false">IFERROR(IF(W16="",G16,W16)*X16,"")</f>
        <v>0.32</v>
      </c>
      <c r="Z16" s="0" t="s">
        <v>88</v>
      </c>
      <c r="AA16" s="13" t="s">
        <v>29</v>
      </c>
      <c r="AB16" s="0" t="n">
        <v>10896</v>
      </c>
      <c r="AD16" s="12" t="n">
        <f aca="false">IFERROR(LOOKUP(IF(AC16="",G16,AC16),{0,1,10,25,100,250,1000},{0,0.06,0.01,0.007,0.004,0.003,0.002}),"")</f>
        <v>0.007</v>
      </c>
      <c r="AE16" s="12" t="n">
        <f aca="false">IFERROR(IF(AC16="",G16,AC16)*AD16,"")</f>
        <v>0.28</v>
      </c>
      <c r="AF16" s="0" t="s">
        <v>89</v>
      </c>
      <c r="AG16" s="13" t="s">
        <v>29</v>
      </c>
      <c r="AH16" s="0" t="n">
        <v>2</v>
      </c>
      <c r="AJ16" s="12" t="n">
        <f aca="false">IFERROR(LOOKUP(IF(AI16="",G16,AI16),{0,1,2,3,4,5},{0,14.47806,5.15555,5.02799,4.83665,4.70909}),"")</f>
        <v>4.70909</v>
      </c>
      <c r="AK16" s="12" t="n">
        <f aca="false">IFERROR(IF(AI16="",G16,AI16)*AJ16,"")</f>
        <v>188.3636</v>
      </c>
      <c r="AL16" s="0" t="s">
        <v>90</v>
      </c>
      <c r="AM16" s="13" t="s">
        <v>29</v>
      </c>
    </row>
    <row r="17" customFormat="false" ht="15" hidden="false" customHeight="false" outlineLevel="0" collapsed="false">
      <c r="A17" s="0" t="s">
        <v>91</v>
      </c>
      <c r="B17" s="0" t="s">
        <v>83</v>
      </c>
      <c r="C17" s="0" t="s">
        <v>84</v>
      </c>
      <c r="D17" s="0" t="s">
        <v>75</v>
      </c>
      <c r="E17" s="0" t="s">
        <v>76</v>
      </c>
      <c r="F17" s="0" t="s">
        <v>92</v>
      </c>
      <c r="G17" s="0" t="n">
        <f aca="false">BoardQty*1</f>
        <v>10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0.0069095</v>
      </c>
      <c r="I17" s="12" t="n">
        <f aca="false">IFERROR(G17*H17,"")</f>
        <v>0.069095</v>
      </c>
      <c r="J17" s="0" t="n">
        <v>12655472</v>
      </c>
      <c r="L17" s="12" t="n">
        <f aca="false">IFERROR(LOOKUP(IF(K17="",G17,K17),{0,1,10,25,50,100,250,500,1000,5000,10000,30000,50000,100000},{0,0.1,0.01,0.0068,0.0052,0.0038,0.00292,0.00234,0.00172,0.00124,0.00097,0.00086,0.00078,0.00077}),"")</f>
        <v>0.01</v>
      </c>
      <c r="M17" s="12" t="n">
        <f aca="false">IFERROR(IF(K17="",G17,K17)*L17,"")</f>
        <v>0.1</v>
      </c>
      <c r="N17" s="0" t="s">
        <v>86</v>
      </c>
      <c r="O17" s="13" t="s">
        <v>29</v>
      </c>
      <c r="P17" s="0" t="n">
        <v>185914</v>
      </c>
      <c r="R17" s="12" t="n">
        <f aca="false">IFERROR(LOOKUP(IF(Q17="",G17,Q17),{0,1,100,500,2500,5000},{0,0.0069095,0.0069095,0.0059528,0.0035079,0.0025512}),"")</f>
        <v>0.0069095</v>
      </c>
      <c r="S17" s="12" t="n">
        <f aca="false">IFERROR(IF(Q17="",G17,Q17)*R17,"")</f>
        <v>0.069095</v>
      </c>
      <c r="T17" s="0" t="s">
        <v>87</v>
      </c>
      <c r="U17" s="13" t="s">
        <v>29</v>
      </c>
      <c r="V17" s="0" t="n">
        <v>1644687</v>
      </c>
      <c r="X17" s="12" t="n">
        <f aca="false">IFERROR(LOOKUP(IF(W17="",G17,W17),{0,1,10,100,1000,2500,10000},{0,0.1,0.008,0.003,0.002,0.001,0.001}),"")</f>
        <v>0.008</v>
      </c>
      <c r="Y17" s="12" t="n">
        <f aca="false">IFERROR(IF(W17="",G17,W17)*X17,"")</f>
        <v>0.08</v>
      </c>
      <c r="Z17" s="0" t="s">
        <v>88</v>
      </c>
      <c r="AA17" s="13" t="s">
        <v>29</v>
      </c>
      <c r="AB17" s="0" t="n">
        <v>10896</v>
      </c>
      <c r="AD17" s="12" t="n">
        <f aca="false">IFERROR(LOOKUP(IF(AC17="",G17,AC17),{0,1,10,25,100,250,1000},{0,0.06,0.01,0.007,0.004,0.003,0.002}),"")</f>
        <v>0.01</v>
      </c>
      <c r="AE17" s="12" t="n">
        <f aca="false">IFERROR(IF(AC17="",G17,AC17)*AD17,"")</f>
        <v>0.1</v>
      </c>
      <c r="AF17" s="0" t="s">
        <v>89</v>
      </c>
      <c r="AG17" s="13" t="s">
        <v>29</v>
      </c>
      <c r="AH17" s="0" t="n">
        <v>2</v>
      </c>
      <c r="AJ17" s="12" t="n">
        <f aca="false">IFERROR(LOOKUP(IF(AI17="",G17,AI17),{0,1,2,3,4,5},{0,14.47806,5.15555,5.02799,4.83665,4.70909}),"")</f>
        <v>4.70909</v>
      </c>
      <c r="AK17" s="12" t="n">
        <f aca="false">IFERROR(IF(AI17="",G17,AI17)*AJ17,"")</f>
        <v>47.0909</v>
      </c>
      <c r="AL17" s="0" t="s">
        <v>90</v>
      </c>
      <c r="AM17" s="13" t="s">
        <v>29</v>
      </c>
    </row>
    <row r="18" customFormat="false" ht="15" hidden="false" customHeight="false" outlineLevel="0" collapsed="false">
      <c r="A18" s="0" t="s">
        <v>93</v>
      </c>
      <c r="B18" s="0" t="s">
        <v>94</v>
      </c>
      <c r="C18" s="0" t="s">
        <v>95</v>
      </c>
      <c r="D18" s="0" t="s">
        <v>75</v>
      </c>
      <c r="E18" s="0" t="s">
        <v>76</v>
      </c>
      <c r="F18" s="0" t="s">
        <v>96</v>
      </c>
      <c r="G18" s="0" t="n">
        <f aca="false">BoardQty*2</f>
        <v>20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0.0055276</v>
      </c>
      <c r="I18" s="12" t="n">
        <f aca="false">IFERROR(G18*H18,"")</f>
        <v>0.110552</v>
      </c>
      <c r="J18" s="0" t="n">
        <v>3732168</v>
      </c>
      <c r="L18" s="12" t="n">
        <f aca="false">IFERROR(LOOKUP(IF(K18="",G18,K18),{0,1,10,100,1000,2500,5000,10000,30000,50000,100000},{0,0.1,0.012,0.0047,0.00213,0.00185,0.00153,0.00133,0.00116,0.00107,0.00106}),"")</f>
        <v>0.012</v>
      </c>
      <c r="M18" s="12" t="n">
        <f aca="false">IFERROR(IF(K18="",G18,K18)*L18,"")</f>
        <v>0.24</v>
      </c>
      <c r="N18" s="0" t="s">
        <v>97</v>
      </c>
      <c r="O18" s="13" t="s">
        <v>29</v>
      </c>
      <c r="P18" s="0" t="n">
        <v>112344</v>
      </c>
      <c r="R18" s="12" t="n">
        <f aca="false">IFERROR(LOOKUP(IF(Q18="",G18,Q18),{0,1,100,500,2500,5000},{0,0.0055276,0.0055276,0.0047835,0.0032953,0.0027638}),"")</f>
        <v>0.0055276</v>
      </c>
      <c r="S18" s="12" t="n">
        <f aca="false">IFERROR(IF(Q18="",G18,Q18)*R18,"")</f>
        <v>0.110552</v>
      </c>
      <c r="T18" s="0" t="s">
        <v>98</v>
      </c>
      <c r="U18" s="13" t="s">
        <v>29</v>
      </c>
      <c r="V18" s="0" t="n">
        <v>307085</v>
      </c>
      <c r="X18" s="12" t="n">
        <f aca="false">IFERROR(LOOKUP(IF(W18="",G18,W18),{0,1,10,100,2500,10000},{0,0.1,0.008,0.002,0.001,0.001}),"")</f>
        <v>0.008</v>
      </c>
      <c r="Y18" s="12" t="n">
        <f aca="false">IFERROR(IF(W18="",G18,W18)*X18,"")</f>
        <v>0.16</v>
      </c>
      <c r="Z18" s="0" t="s">
        <v>99</v>
      </c>
      <c r="AA18" s="13" t="s">
        <v>29</v>
      </c>
      <c r="AB18" s="0" t="n">
        <v>44886</v>
      </c>
      <c r="AD18" s="12" t="n">
        <f aca="false">IFERROR(LOOKUP(IF(AC18="",G18,AC18),{0,1,10,25,100,250,1000},{0,0.06,0.01,0.007,0.004,0.003,0.002}),"")</f>
        <v>0.01</v>
      </c>
      <c r="AE18" s="12" t="n">
        <f aca="false">IFERROR(IF(AC18="",G18,AC18)*AD18,"")</f>
        <v>0.2</v>
      </c>
      <c r="AF18" s="0" t="s">
        <v>100</v>
      </c>
      <c r="AG18" s="13" t="s">
        <v>29</v>
      </c>
    </row>
    <row r="19" customFormat="false" ht="15" hidden="false" customHeight="false" outlineLevel="0" collapsed="false">
      <c r="A19" s="0" t="s">
        <v>101</v>
      </c>
      <c r="B19" s="0" t="s">
        <v>102</v>
      </c>
      <c r="C19" s="0" t="s">
        <v>103</v>
      </c>
      <c r="D19" s="0" t="s">
        <v>104</v>
      </c>
      <c r="E19" s="0" t="s">
        <v>105</v>
      </c>
      <c r="F19" s="0" t="s">
        <v>106</v>
      </c>
      <c r="G19" s="0" t="n">
        <f aca="false">BoardQty*2</f>
        <v>20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0.429</v>
      </c>
      <c r="I19" s="12" t="n">
        <f aca="false">IFERROR(G19*H19,"")</f>
        <v>8.58</v>
      </c>
      <c r="J19" s="0" t="n">
        <v>17298</v>
      </c>
      <c r="L19" s="12" t="n">
        <f aca="false">IFERROR(LOOKUP(IF(K19="",G19,K19),{0,1,10,25,50,100,250,500,1000,4000,8000},{0,1,0.961,0.9064,0.7976,0.7251,0.68888,0.67074,0.52571,0.53766,0.50058}),"")</f>
        <v>0.961</v>
      </c>
      <c r="M19" s="12" t="n">
        <f aca="false">IFERROR(IF(K19="",G19,K19)*L19,"")</f>
        <v>19.22</v>
      </c>
      <c r="N19" s="0" t="s">
        <v>107</v>
      </c>
      <c r="O19" s="13" t="s">
        <v>29</v>
      </c>
      <c r="P19" s="0" t="n">
        <v>2004</v>
      </c>
      <c r="R19" s="12" t="n">
        <f aca="false">IFERROR(LOOKUP(IF(Q19="",G19,Q19),{0,1,25,80,200,600,2000},{0,1.033236,0.825951,0.743037,0.619729,0.558075,0.540004}),"")</f>
        <v>1.033236</v>
      </c>
      <c r="S19" s="12" t="n">
        <f aca="false">IFERROR(IF(Q19="",G19,Q19)*R19,"")</f>
        <v>20.66472</v>
      </c>
      <c r="T19" s="0" t="s">
        <v>108</v>
      </c>
      <c r="U19" s="13" t="s">
        <v>29</v>
      </c>
      <c r="V19" s="0" t="n">
        <v>557</v>
      </c>
      <c r="X19" s="12" t="n">
        <f aca="false">IFERROR(LOOKUP(IF(W19="",G19,W19),{0,1,25,50,100,200,4000},{0,0.519,0.512,0.509,0.505,0.501,0.501}),"")</f>
        <v>0.519</v>
      </c>
      <c r="Y19" s="12" t="n">
        <f aca="false">IFERROR(IF(W19="",G19,W19)*X19,"")</f>
        <v>10.38</v>
      </c>
      <c r="Z19" s="0" t="s">
        <v>109</v>
      </c>
      <c r="AA19" s="13" t="s">
        <v>29</v>
      </c>
      <c r="AB19" s="0" t="n">
        <v>4000</v>
      </c>
      <c r="AD19" s="12" t="n">
        <f aca="false">IFERROR(LOOKUP(IF(AC19="",G19,AC19),{0,1,4000,8000,12000,20000},{0,0.429,0.429,0.419,0.412,0.399}),"")</f>
        <v>0.429</v>
      </c>
      <c r="AE19" s="12" t="n">
        <f aca="false">IFERROR(IF(AC19="",G19,AC19)*AD19,"")</f>
        <v>8.58</v>
      </c>
      <c r="AF19" s="0" t="s">
        <v>110</v>
      </c>
      <c r="AG19" s="13" t="s">
        <v>29</v>
      </c>
      <c r="AJ19" s="12" t="n">
        <f aca="false">IFERROR(LOOKUP(IF(AI19="",G19,AI19),{0,1,50,100,500,1000},{0,1.45631,1.29686,1.1693,1.063,0.96733}),"")</f>
        <v>1.45631</v>
      </c>
      <c r="AK19" s="12" t="n">
        <f aca="false">IFERROR(IF(AI19="",G19,AI19)*AJ19,"")</f>
        <v>29.1262</v>
      </c>
      <c r="AL19" s="0" t="s">
        <v>111</v>
      </c>
      <c r="AM19" s="13" t="s">
        <v>29</v>
      </c>
    </row>
    <row r="21" customFormat="false" ht="15" hidden="false" customHeight="false" outlineLevel="0" collapsed="false">
      <c r="K21" s="0" t="str">
        <f aca="false">IFERROR(CONCATENATE(TEXT(INDEX($K$7:$K$19,SMALL(IF($N$7:$N$19&lt;&gt;"",IF($K$7:$K$19&lt;&gt;"",ROW($K$7:$K$19)-MIN(ROW($K$7:$K$19))+1,""),""),ROW()-ROW(A$21)+1)),"##0"),","),"")</f>
        <v/>
      </c>
      <c r="L21" s="0" t="str">
        <f aca="false">IFERROR(CONCATENATE((INDEX($N$7:$N$19,SMALL(IF($N$7:$N$19&lt;&gt;"",IF($K$7:$K$19&lt;&gt;"",ROW($K$7:$K$19)-MIN(ROW($K$7:$K$19))+1,""),""),ROW()-ROW(A$21)+1))),","),"")</f>
        <v/>
      </c>
      <c r="M21" s="0" t="str">
        <f aca="false">IFERROR(CONCATENATE((INDEX($A$7:$A$19,SMALL(IF($N$7:$N$19&lt;&gt;"",IF($K$7:$K$19&lt;&gt;"",ROW($K$7:$K$19)-MIN(ROW($K$7:$K$19))+1,""),""),ROW()-ROW(A$21)+1))),),"")</f>
        <v/>
      </c>
      <c r="Q21" s="0" t="str">
        <f aca="false">IFERROR(CONCATENATE((INDEX($T$7:$T$19,SMALL(IF($T$7:$T$19&lt;&gt;"",IF($Q$7:$Q$19&lt;&gt;"",ROW($Q$7:$Q$19)-MIN(ROW($Q$7:$Q$19))+1,""),""),ROW()-ROW(A$21)+1)))," "),"")</f>
        <v/>
      </c>
      <c r="R21" s="0" t="str">
        <f aca="false">IFERROR(CONCATENATE(TEXT(INDEX($Q$7:$Q$19,SMALL(IF($T$7:$T$19&lt;&gt;"",IF($Q$7:$Q$19&lt;&gt;"",ROW($Q$7:$Q$19)-MIN(ROW($Q$7:$Q$19))+1,""),""),ROW()-ROW(A$21)+1)),"##0")," "),"")</f>
        <v/>
      </c>
      <c r="S21" s="0" t="str">
        <f aca="false">IFERROR(CONCATENATE((INDEX($A$7:$A$19,SMALL(IF($T$7:$T$19&lt;&gt;"",IF($Q$7:$Q$19&lt;&gt;"",ROW($Q$7:$Q$19)-MIN(ROW($Q$7:$Q$19))+1,""),""),ROW()-ROW(A$21)+1))),),"")</f>
        <v/>
      </c>
      <c r="W21" s="0" t="str">
        <f aca="false">IFERROR(CONCATENATE((INDEX($Z$7:$Z$19,SMALL(IF($Z$7:$Z$19&lt;&gt;"",IF($W$7:$W$19&lt;&gt;"",ROW($W$7:$W$19)-MIN(ROW($W$7:$W$19))+1,""),""),ROW()-ROW(A$21)+1)))," "),"")</f>
        <v/>
      </c>
      <c r="X21" s="0" t="str">
        <f aca="false">IFERROR(CONCATENATE(TEXT(INDEX($W$7:$W$19,SMALL(IF($Z$7:$Z$19&lt;&gt;"",IF($W$7:$W$19&lt;&gt;"",ROW($W$7:$W$19)-MIN(ROW($W$7:$W$19))+1,""),""),ROW()-ROW(A$21)+1)),"##0")," "),"")</f>
        <v/>
      </c>
      <c r="Y21" s="0" t="str">
        <f aca="false">IFERROR(CONCATENATE((INDEX($A$7:$A$19,SMALL(IF($Z$7:$Z$19&lt;&gt;"",IF($W$7:$W$19&lt;&gt;"",ROW($W$7:$W$19)-MIN(ROW($W$7:$W$19))+1,""),""),ROW()-ROW(A$21)+1))),),"")</f>
        <v/>
      </c>
      <c r="AC21" s="0" t="str">
        <f aca="false">IFERROR(CONCATENATE((INDEX($AF$7:$AF$19,SMALL(IF($AF$7:$AF$19&lt;&gt;"",IF($AC$7:$AC$19&lt;&gt;"",ROW($AC$7:$AC$19)-MIN(ROW($AC$7:$AC$19))+1,""),""),ROW()-ROW(A$21)+1))),","),"")</f>
        <v/>
      </c>
      <c r="AD21" s="0" t="str">
        <f aca="false">IFERROR(CONCATENATE(TEXT(INDEX($AC$7:$AC$19,SMALL(IF($AF$7:$AF$19&lt;&gt;"",IF($AC$7:$AC$19&lt;&gt;"",ROW($AC$7:$AC$19)-MIN(ROW($AC$7:$AC$19))+1,""),""),ROW()-ROW(A$21)+1)),"##0"),","),"")</f>
        <v/>
      </c>
      <c r="AE21" s="0" t="str">
        <f aca="false">IFERROR(CONCATENATE((INDEX($A$7:$A$19,SMALL(IF($AF$7:$AF$19&lt;&gt;"",IF($AC$7:$AC$19&lt;&gt;"",ROW($AC$7:$AC$19)-MIN(ROW($AC$7:$AC$19))+1,""),""),ROW()-ROW(A$21)+1))),),"")</f>
        <v/>
      </c>
      <c r="AI21" s="0" t="str">
        <f aca="false">IFERROR(CONCATENATE((INDEX($AL$7:$AL$19,SMALL(IF($AL$7:$AL$19&lt;&gt;"",IF($AI$7:$AI$19&lt;&gt;"",ROW($AI$7:$AI$19)-MIN(ROW($AI$7:$AI$19))+1,""),""),ROW()-ROW(A$21)+1)))," "),"")</f>
        <v/>
      </c>
      <c r="AJ21" s="0" t="str">
        <f aca="false">IFERROR(CONCATENATE(TEXT(INDEX($AI$7:$AI$19,SMALL(IF($AL$7:$AL$19&lt;&gt;"",IF($AI$7:$AI$19&lt;&gt;"",ROW($AI$7:$AI$19)-MIN(ROW($AI$7:$AI$19))+1,""),""),ROW()-ROW(A$21)+1)),"##0")," "),"")</f>
        <v/>
      </c>
      <c r="AK21" s="0" t="str">
        <f aca="false">IFERROR(CONCATENATE((INDEX($A$7:$A$19,SMALL(IF($AL$7:$AL$19&lt;&gt;"",IF($AI$7:$AI$19&lt;&gt;"",ROW($AI$7:$AI$19)-MIN(ROW($AI$7:$AI$19))+1,""),""),ROW()-ROW(A$21)+1))),),"")</f>
        <v/>
      </c>
    </row>
    <row r="22" customFormat="false" ht="15" hidden="false" customHeight="false" outlineLevel="0" collapsed="false">
      <c r="K22" s="0" t="str">
        <f aca="false">IFERROR(CONCATENATE(TEXT(INDEX($K$7:$K$19,SMALL(IF($N$7:$N$19&lt;&gt;"",IF($K$7:$K$19&lt;&gt;"",ROW($K$7:$K$19)-MIN(ROW($K$7:$K$19))+1,""),""),ROW()-ROW(A$21)+1)),"##0"),","),"")</f>
        <v/>
      </c>
      <c r="L22" s="0" t="str">
        <f aca="false">IFERROR(CONCATENATE((INDEX($N$7:$N$19,SMALL(IF($N$7:$N$19&lt;&gt;"",IF($K$7:$K$19&lt;&gt;"",ROW($K$7:$K$19)-MIN(ROW($K$7:$K$19))+1,""),""),ROW()-ROW(A$21)+1))),","),"")</f>
        <v/>
      </c>
      <c r="M22" s="0" t="str">
        <f aca="false">IFERROR(CONCATENATE((INDEX($A$7:$A$19,SMALL(IF($N$7:$N$19&lt;&gt;"",IF($K$7:$K$19&lt;&gt;"",ROW($K$7:$K$19)-MIN(ROW($K$7:$K$19))+1,""),""),ROW()-ROW(A$21)+1))),),"")</f>
        <v/>
      </c>
      <c r="Q22" s="0" t="str">
        <f aca="false">IFERROR(CONCATENATE((INDEX($T$7:$T$19,SMALL(IF($T$7:$T$19&lt;&gt;"",IF($Q$7:$Q$19&lt;&gt;"",ROW($Q$7:$Q$19)-MIN(ROW($Q$7:$Q$19))+1,""),""),ROW()-ROW(A$21)+1)))," "),"")</f>
        <v/>
      </c>
      <c r="R22" s="0" t="str">
        <f aca="false">IFERROR(CONCATENATE(TEXT(INDEX($Q$7:$Q$19,SMALL(IF($T$7:$T$19&lt;&gt;"",IF($Q$7:$Q$19&lt;&gt;"",ROW($Q$7:$Q$19)-MIN(ROW($Q$7:$Q$19))+1,""),""),ROW()-ROW(A$21)+1)),"##0")," "),"")</f>
        <v/>
      </c>
      <c r="S22" s="0" t="str">
        <f aca="false">IFERROR(CONCATENATE((INDEX($A$7:$A$19,SMALL(IF($T$7:$T$19&lt;&gt;"",IF($Q$7:$Q$19&lt;&gt;"",ROW($Q$7:$Q$19)-MIN(ROW($Q$7:$Q$19))+1,""),""),ROW()-ROW(A$21)+1))),),"")</f>
        <v/>
      </c>
      <c r="W22" s="0" t="str">
        <f aca="false">IFERROR(CONCATENATE((INDEX($Z$7:$Z$19,SMALL(IF($Z$7:$Z$19&lt;&gt;"",IF($W$7:$W$19&lt;&gt;"",ROW($W$7:$W$19)-MIN(ROW($W$7:$W$19))+1,""),""),ROW()-ROW(A$21)+1)))," "),"")</f>
        <v/>
      </c>
      <c r="X22" s="0" t="str">
        <f aca="false">IFERROR(CONCATENATE(TEXT(INDEX($W$7:$W$19,SMALL(IF($Z$7:$Z$19&lt;&gt;"",IF($W$7:$W$19&lt;&gt;"",ROW($W$7:$W$19)-MIN(ROW($W$7:$W$19))+1,""),""),ROW()-ROW(A$21)+1)),"##0")," "),"")</f>
        <v/>
      </c>
      <c r="Y22" s="0" t="str">
        <f aca="false">IFERROR(CONCATENATE((INDEX($A$7:$A$19,SMALL(IF($Z$7:$Z$19&lt;&gt;"",IF($W$7:$W$19&lt;&gt;"",ROW($W$7:$W$19)-MIN(ROW($W$7:$W$19))+1,""),""),ROW()-ROW(A$21)+1))),),"")</f>
        <v/>
      </c>
      <c r="AC22" s="0" t="str">
        <f aca="false">IFERROR(CONCATENATE((INDEX($AF$7:$AF$19,SMALL(IF($AF$7:$AF$19&lt;&gt;"",IF($AC$7:$AC$19&lt;&gt;"",ROW($AC$7:$AC$19)-MIN(ROW($AC$7:$AC$19))+1,""),""),ROW()-ROW(A$21)+1))),","),"")</f>
        <v/>
      </c>
      <c r="AD22" s="0" t="str">
        <f aca="false">IFERROR(CONCATENATE(TEXT(INDEX($AC$7:$AC$19,SMALL(IF($AF$7:$AF$19&lt;&gt;"",IF($AC$7:$AC$19&lt;&gt;"",ROW($AC$7:$AC$19)-MIN(ROW($AC$7:$AC$19))+1,""),""),ROW()-ROW(A$21)+1)),"##0"),","),"")</f>
        <v/>
      </c>
      <c r="AE22" s="0" t="str">
        <f aca="false">IFERROR(CONCATENATE((INDEX($A$7:$A$19,SMALL(IF($AF$7:$AF$19&lt;&gt;"",IF($AC$7:$AC$19&lt;&gt;"",ROW($AC$7:$AC$19)-MIN(ROW($AC$7:$AC$19))+1,""),""),ROW()-ROW(A$21)+1))),),"")</f>
        <v/>
      </c>
      <c r="AI22" s="0" t="str">
        <f aca="false">IFERROR(CONCATENATE((INDEX($AL$7:$AL$19,SMALL(IF($AL$7:$AL$19&lt;&gt;"",IF($AI$7:$AI$19&lt;&gt;"",ROW($AI$7:$AI$19)-MIN(ROW($AI$7:$AI$19))+1,""),""),ROW()-ROW(A$21)+1)))," "),"")</f>
        <v/>
      </c>
      <c r="AJ22" s="0" t="str">
        <f aca="false">IFERROR(CONCATENATE(TEXT(INDEX($AI$7:$AI$19,SMALL(IF($AL$7:$AL$19&lt;&gt;"",IF($AI$7:$AI$19&lt;&gt;"",ROW($AI$7:$AI$19)-MIN(ROW($AI$7:$AI$19))+1,""),""),ROW()-ROW(A$21)+1)),"##0")," "),"")</f>
        <v/>
      </c>
      <c r="AK22" s="0" t="str">
        <f aca="false">IFERROR(CONCATENATE((INDEX($A$7:$A$19,SMALL(IF($AL$7:$AL$19&lt;&gt;"",IF($AI$7:$AI$19&lt;&gt;"",ROW($AI$7:$AI$19)-MIN(ROW($AI$7:$AI$19))+1,""),""),ROW()-ROW(A$21)+1))),),"")</f>
        <v/>
      </c>
    </row>
    <row r="23" customFormat="false" ht="15" hidden="false" customHeight="false" outlineLevel="0" collapsed="false">
      <c r="K23" s="0" t="str">
        <f aca="false">IFERROR(CONCATENATE(TEXT(INDEX($K$7:$K$19,SMALL(IF($N$7:$N$19&lt;&gt;"",IF($K$7:$K$19&lt;&gt;"",ROW($K$7:$K$19)-MIN(ROW($K$7:$K$19))+1,""),""),ROW()-ROW(A$21)+1)),"##0"),","),"")</f>
        <v/>
      </c>
      <c r="L23" s="0" t="str">
        <f aca="false">IFERROR(CONCATENATE((INDEX($N$7:$N$19,SMALL(IF($N$7:$N$19&lt;&gt;"",IF($K$7:$K$19&lt;&gt;"",ROW($K$7:$K$19)-MIN(ROW($K$7:$K$19))+1,""),""),ROW()-ROW(A$21)+1))),","),"")</f>
        <v/>
      </c>
      <c r="M23" s="0" t="str">
        <f aca="false">IFERROR(CONCATENATE((INDEX($A$7:$A$19,SMALL(IF($N$7:$N$19&lt;&gt;"",IF($K$7:$K$19&lt;&gt;"",ROW($K$7:$K$19)-MIN(ROW($K$7:$K$19))+1,""),""),ROW()-ROW(A$21)+1))),),"")</f>
        <v/>
      </c>
      <c r="Q23" s="0" t="str">
        <f aca="false">IFERROR(CONCATENATE((INDEX($T$7:$T$19,SMALL(IF($T$7:$T$19&lt;&gt;"",IF($Q$7:$Q$19&lt;&gt;"",ROW($Q$7:$Q$19)-MIN(ROW($Q$7:$Q$19))+1,""),""),ROW()-ROW(A$21)+1)))," "),"")</f>
        <v/>
      </c>
      <c r="R23" s="0" t="str">
        <f aca="false">IFERROR(CONCATENATE(TEXT(INDEX($Q$7:$Q$19,SMALL(IF($T$7:$T$19&lt;&gt;"",IF($Q$7:$Q$19&lt;&gt;"",ROW($Q$7:$Q$19)-MIN(ROW($Q$7:$Q$19))+1,""),""),ROW()-ROW(A$21)+1)),"##0")," "),"")</f>
        <v/>
      </c>
      <c r="S23" s="0" t="str">
        <f aca="false">IFERROR(CONCATENATE((INDEX($A$7:$A$19,SMALL(IF($T$7:$T$19&lt;&gt;"",IF($Q$7:$Q$19&lt;&gt;"",ROW($Q$7:$Q$19)-MIN(ROW($Q$7:$Q$19))+1,""),""),ROW()-ROW(A$21)+1))),),"")</f>
        <v/>
      </c>
      <c r="W23" s="0" t="str">
        <f aca="false">IFERROR(CONCATENATE((INDEX($Z$7:$Z$19,SMALL(IF($Z$7:$Z$19&lt;&gt;"",IF($W$7:$W$19&lt;&gt;"",ROW($W$7:$W$19)-MIN(ROW($W$7:$W$19))+1,""),""),ROW()-ROW(A$21)+1)))," "),"")</f>
        <v/>
      </c>
      <c r="X23" s="0" t="str">
        <f aca="false">IFERROR(CONCATENATE(TEXT(INDEX($W$7:$W$19,SMALL(IF($Z$7:$Z$19&lt;&gt;"",IF($W$7:$W$19&lt;&gt;"",ROW($W$7:$W$19)-MIN(ROW($W$7:$W$19))+1,""),""),ROW()-ROW(A$21)+1)),"##0")," "),"")</f>
        <v/>
      </c>
      <c r="Y23" s="0" t="str">
        <f aca="false">IFERROR(CONCATENATE((INDEX($A$7:$A$19,SMALL(IF($Z$7:$Z$19&lt;&gt;"",IF($W$7:$W$19&lt;&gt;"",ROW($W$7:$W$19)-MIN(ROW($W$7:$W$19))+1,""),""),ROW()-ROW(A$21)+1))),),"")</f>
        <v/>
      </c>
      <c r="AC23" s="0" t="str">
        <f aca="false">IFERROR(CONCATENATE((INDEX($AF$7:$AF$19,SMALL(IF($AF$7:$AF$19&lt;&gt;"",IF($AC$7:$AC$19&lt;&gt;"",ROW($AC$7:$AC$19)-MIN(ROW($AC$7:$AC$19))+1,""),""),ROW()-ROW(A$21)+1))),","),"")</f>
        <v/>
      </c>
      <c r="AD23" s="0" t="str">
        <f aca="false">IFERROR(CONCATENATE(TEXT(INDEX($AC$7:$AC$19,SMALL(IF($AF$7:$AF$19&lt;&gt;"",IF($AC$7:$AC$19&lt;&gt;"",ROW($AC$7:$AC$19)-MIN(ROW($AC$7:$AC$19))+1,""),""),ROW()-ROW(A$21)+1)),"##0"),","),"")</f>
        <v/>
      </c>
      <c r="AE23" s="0" t="str">
        <f aca="false">IFERROR(CONCATENATE((INDEX($A$7:$A$19,SMALL(IF($AF$7:$AF$19&lt;&gt;"",IF($AC$7:$AC$19&lt;&gt;"",ROW($AC$7:$AC$19)-MIN(ROW($AC$7:$AC$19))+1,""),""),ROW()-ROW(A$21)+1))),),"")</f>
        <v/>
      </c>
      <c r="AI23" s="0" t="str">
        <f aca="false">IFERROR(CONCATENATE((INDEX($AL$7:$AL$19,SMALL(IF($AL$7:$AL$19&lt;&gt;"",IF($AI$7:$AI$19&lt;&gt;"",ROW($AI$7:$AI$19)-MIN(ROW($AI$7:$AI$19))+1,""),""),ROW()-ROW(A$21)+1)))," "),"")</f>
        <v/>
      </c>
      <c r="AJ23" s="0" t="str">
        <f aca="false">IFERROR(CONCATENATE(TEXT(INDEX($AI$7:$AI$19,SMALL(IF($AL$7:$AL$19&lt;&gt;"",IF($AI$7:$AI$19&lt;&gt;"",ROW($AI$7:$AI$19)-MIN(ROW($AI$7:$AI$19))+1,""),""),ROW()-ROW(A$21)+1)),"##0")," "),"")</f>
        <v/>
      </c>
      <c r="AK23" s="0" t="str">
        <f aca="false">IFERROR(CONCATENATE((INDEX($A$7:$A$19,SMALL(IF($AL$7:$AL$19&lt;&gt;"",IF($AI$7:$AI$19&lt;&gt;"",ROW($AI$7:$AI$19)-MIN(ROW($AI$7:$AI$19))+1,""),""),ROW()-ROW(A$21)+1))),),"")</f>
        <v/>
      </c>
    </row>
    <row r="24" customFormat="false" ht="15" hidden="false" customHeight="false" outlineLevel="0" collapsed="false">
      <c r="K24" s="0" t="str">
        <f aca="false">IFERROR(CONCATENATE(TEXT(INDEX($K$7:$K$19,SMALL(IF($N$7:$N$19&lt;&gt;"",IF($K$7:$K$19&lt;&gt;"",ROW($K$7:$K$19)-MIN(ROW($K$7:$K$19))+1,""),""),ROW()-ROW(A$21)+1)),"##0"),","),"")</f>
        <v/>
      </c>
      <c r="L24" s="0" t="str">
        <f aca="false">IFERROR(CONCATENATE((INDEX($N$7:$N$19,SMALL(IF($N$7:$N$19&lt;&gt;"",IF($K$7:$K$19&lt;&gt;"",ROW($K$7:$K$19)-MIN(ROW($K$7:$K$19))+1,""),""),ROW()-ROW(A$21)+1))),","),"")</f>
        <v/>
      </c>
      <c r="M24" s="0" t="str">
        <f aca="false">IFERROR(CONCATENATE((INDEX($A$7:$A$19,SMALL(IF($N$7:$N$19&lt;&gt;"",IF($K$7:$K$19&lt;&gt;"",ROW($K$7:$K$19)-MIN(ROW($K$7:$K$19))+1,""),""),ROW()-ROW(A$21)+1))),),"")</f>
        <v/>
      </c>
      <c r="Q24" s="0" t="str">
        <f aca="false">IFERROR(CONCATENATE((INDEX($T$7:$T$19,SMALL(IF($T$7:$T$19&lt;&gt;"",IF($Q$7:$Q$19&lt;&gt;"",ROW($Q$7:$Q$19)-MIN(ROW($Q$7:$Q$19))+1,""),""),ROW()-ROW(A$21)+1)))," "),"")</f>
        <v/>
      </c>
      <c r="R24" s="0" t="str">
        <f aca="false">IFERROR(CONCATENATE(TEXT(INDEX($Q$7:$Q$19,SMALL(IF($T$7:$T$19&lt;&gt;"",IF($Q$7:$Q$19&lt;&gt;"",ROW($Q$7:$Q$19)-MIN(ROW($Q$7:$Q$19))+1,""),""),ROW()-ROW(A$21)+1)),"##0")," "),"")</f>
        <v/>
      </c>
      <c r="S24" s="0" t="str">
        <f aca="false">IFERROR(CONCATENATE((INDEX($A$7:$A$19,SMALL(IF($T$7:$T$19&lt;&gt;"",IF($Q$7:$Q$19&lt;&gt;"",ROW($Q$7:$Q$19)-MIN(ROW($Q$7:$Q$19))+1,""),""),ROW()-ROW(A$21)+1))),),"")</f>
        <v/>
      </c>
      <c r="W24" s="0" t="str">
        <f aca="false">IFERROR(CONCATENATE((INDEX($Z$7:$Z$19,SMALL(IF($Z$7:$Z$19&lt;&gt;"",IF($W$7:$W$19&lt;&gt;"",ROW($W$7:$W$19)-MIN(ROW($W$7:$W$19))+1,""),""),ROW()-ROW(A$21)+1)))," "),"")</f>
        <v/>
      </c>
      <c r="X24" s="0" t="str">
        <f aca="false">IFERROR(CONCATENATE(TEXT(INDEX($W$7:$W$19,SMALL(IF($Z$7:$Z$19&lt;&gt;"",IF($W$7:$W$19&lt;&gt;"",ROW($W$7:$W$19)-MIN(ROW($W$7:$W$19))+1,""),""),ROW()-ROW(A$21)+1)),"##0")," "),"")</f>
        <v/>
      </c>
      <c r="Y24" s="0" t="str">
        <f aca="false">IFERROR(CONCATENATE((INDEX($A$7:$A$19,SMALL(IF($Z$7:$Z$19&lt;&gt;"",IF($W$7:$W$19&lt;&gt;"",ROW($W$7:$W$19)-MIN(ROW($W$7:$W$19))+1,""),""),ROW()-ROW(A$21)+1))),),"")</f>
        <v/>
      </c>
      <c r="AC24" s="0" t="str">
        <f aca="false">IFERROR(CONCATENATE((INDEX($AF$7:$AF$19,SMALL(IF($AF$7:$AF$19&lt;&gt;"",IF($AC$7:$AC$19&lt;&gt;"",ROW($AC$7:$AC$19)-MIN(ROW($AC$7:$AC$19))+1,""),""),ROW()-ROW(A$21)+1))),","),"")</f>
        <v/>
      </c>
      <c r="AD24" s="0" t="str">
        <f aca="false">IFERROR(CONCATENATE(TEXT(INDEX($AC$7:$AC$19,SMALL(IF($AF$7:$AF$19&lt;&gt;"",IF($AC$7:$AC$19&lt;&gt;"",ROW($AC$7:$AC$19)-MIN(ROW($AC$7:$AC$19))+1,""),""),ROW()-ROW(A$21)+1)),"##0"),","),"")</f>
        <v/>
      </c>
      <c r="AE24" s="0" t="str">
        <f aca="false">IFERROR(CONCATENATE((INDEX($A$7:$A$19,SMALL(IF($AF$7:$AF$19&lt;&gt;"",IF($AC$7:$AC$19&lt;&gt;"",ROW($AC$7:$AC$19)-MIN(ROW($AC$7:$AC$19))+1,""),""),ROW()-ROW(A$21)+1))),),"")</f>
        <v/>
      </c>
      <c r="AI24" s="0" t="str">
        <f aca="false">IFERROR(CONCATENATE((INDEX($AL$7:$AL$19,SMALL(IF($AL$7:$AL$19&lt;&gt;"",IF($AI$7:$AI$19&lt;&gt;"",ROW($AI$7:$AI$19)-MIN(ROW($AI$7:$AI$19))+1,""),""),ROW()-ROW(A$21)+1)))," "),"")</f>
        <v/>
      </c>
      <c r="AJ24" s="0" t="str">
        <f aca="false">IFERROR(CONCATENATE(TEXT(INDEX($AI$7:$AI$19,SMALL(IF($AL$7:$AL$19&lt;&gt;"",IF($AI$7:$AI$19&lt;&gt;"",ROW($AI$7:$AI$19)-MIN(ROW($AI$7:$AI$19))+1,""),""),ROW()-ROW(A$21)+1)),"##0")," "),"")</f>
        <v/>
      </c>
      <c r="AK24" s="0" t="str">
        <f aca="false">IFERROR(CONCATENATE((INDEX($A$7:$A$19,SMALL(IF($AL$7:$AL$19&lt;&gt;"",IF($AI$7:$AI$19&lt;&gt;"",ROW($AI$7:$AI$19)-MIN(ROW($AI$7:$AI$19))+1,""),""),ROW()-ROW(A$21)+1))),),"")</f>
        <v/>
      </c>
    </row>
    <row r="25" customFormat="false" ht="15" hidden="false" customHeight="false" outlineLevel="0" collapsed="false">
      <c r="K25" s="0" t="str">
        <f aca="false">IFERROR(CONCATENATE(TEXT(INDEX($K$7:$K$19,SMALL(IF($N$7:$N$19&lt;&gt;"",IF($K$7:$K$19&lt;&gt;"",ROW($K$7:$K$19)-MIN(ROW($K$7:$K$19))+1,""),""),ROW()-ROW(A$21)+1)),"##0"),","),"")</f>
        <v/>
      </c>
      <c r="L25" s="0" t="str">
        <f aca="false">IFERROR(CONCATENATE((INDEX($N$7:$N$19,SMALL(IF($N$7:$N$19&lt;&gt;"",IF($K$7:$K$19&lt;&gt;"",ROW($K$7:$K$19)-MIN(ROW($K$7:$K$19))+1,""),""),ROW()-ROW(A$21)+1))),","),"")</f>
        <v/>
      </c>
      <c r="M25" s="0" t="str">
        <f aca="false">IFERROR(CONCATENATE((INDEX($A$7:$A$19,SMALL(IF($N$7:$N$19&lt;&gt;"",IF($K$7:$K$19&lt;&gt;"",ROW($K$7:$K$19)-MIN(ROW($K$7:$K$19))+1,""),""),ROW()-ROW(A$21)+1))),),"")</f>
        <v/>
      </c>
      <c r="Q25" s="0" t="str">
        <f aca="false">IFERROR(CONCATENATE((INDEX($T$7:$T$19,SMALL(IF($T$7:$T$19&lt;&gt;"",IF($Q$7:$Q$19&lt;&gt;"",ROW($Q$7:$Q$19)-MIN(ROW($Q$7:$Q$19))+1,""),""),ROW()-ROW(A$21)+1)))," "),"")</f>
        <v/>
      </c>
      <c r="R25" s="0" t="str">
        <f aca="false">IFERROR(CONCATENATE(TEXT(INDEX($Q$7:$Q$19,SMALL(IF($T$7:$T$19&lt;&gt;"",IF($Q$7:$Q$19&lt;&gt;"",ROW($Q$7:$Q$19)-MIN(ROW($Q$7:$Q$19))+1,""),""),ROW()-ROW(A$21)+1)),"##0")," "),"")</f>
        <v/>
      </c>
      <c r="S25" s="0" t="str">
        <f aca="false">IFERROR(CONCATENATE((INDEX($A$7:$A$19,SMALL(IF($T$7:$T$19&lt;&gt;"",IF($Q$7:$Q$19&lt;&gt;"",ROW($Q$7:$Q$19)-MIN(ROW($Q$7:$Q$19))+1,""),""),ROW()-ROW(A$21)+1))),),"")</f>
        <v/>
      </c>
      <c r="W25" s="0" t="str">
        <f aca="false">IFERROR(CONCATENATE((INDEX($Z$7:$Z$19,SMALL(IF($Z$7:$Z$19&lt;&gt;"",IF($W$7:$W$19&lt;&gt;"",ROW($W$7:$W$19)-MIN(ROW($W$7:$W$19))+1,""),""),ROW()-ROW(A$21)+1)))," "),"")</f>
        <v/>
      </c>
      <c r="X25" s="0" t="str">
        <f aca="false">IFERROR(CONCATENATE(TEXT(INDEX($W$7:$W$19,SMALL(IF($Z$7:$Z$19&lt;&gt;"",IF($W$7:$W$19&lt;&gt;"",ROW($W$7:$W$19)-MIN(ROW($W$7:$W$19))+1,""),""),ROW()-ROW(A$21)+1)),"##0")," "),"")</f>
        <v/>
      </c>
      <c r="Y25" s="0" t="str">
        <f aca="false">IFERROR(CONCATENATE((INDEX($A$7:$A$19,SMALL(IF($Z$7:$Z$19&lt;&gt;"",IF($W$7:$W$19&lt;&gt;"",ROW($W$7:$W$19)-MIN(ROW($W$7:$W$19))+1,""),""),ROW()-ROW(A$21)+1))),),"")</f>
        <v/>
      </c>
      <c r="AC25" s="0" t="str">
        <f aca="false">IFERROR(CONCATENATE((INDEX($AF$7:$AF$19,SMALL(IF($AF$7:$AF$19&lt;&gt;"",IF($AC$7:$AC$19&lt;&gt;"",ROW($AC$7:$AC$19)-MIN(ROW($AC$7:$AC$19))+1,""),""),ROW()-ROW(A$21)+1))),","),"")</f>
        <v/>
      </c>
      <c r="AD25" s="0" t="str">
        <f aca="false">IFERROR(CONCATENATE(TEXT(INDEX($AC$7:$AC$19,SMALL(IF($AF$7:$AF$19&lt;&gt;"",IF($AC$7:$AC$19&lt;&gt;"",ROW($AC$7:$AC$19)-MIN(ROW($AC$7:$AC$19))+1,""),""),ROW()-ROW(A$21)+1)),"##0"),","),"")</f>
        <v/>
      </c>
      <c r="AE25" s="0" t="str">
        <f aca="false">IFERROR(CONCATENATE((INDEX($A$7:$A$19,SMALL(IF($AF$7:$AF$19&lt;&gt;"",IF($AC$7:$AC$19&lt;&gt;"",ROW($AC$7:$AC$19)-MIN(ROW($AC$7:$AC$19))+1,""),""),ROW()-ROW(A$21)+1))),),"")</f>
        <v/>
      </c>
      <c r="AI25" s="0" t="str">
        <f aca="false">IFERROR(CONCATENATE((INDEX($AL$7:$AL$19,SMALL(IF($AL$7:$AL$19&lt;&gt;"",IF($AI$7:$AI$19&lt;&gt;"",ROW($AI$7:$AI$19)-MIN(ROW($AI$7:$AI$19))+1,""),""),ROW()-ROW(A$21)+1)))," "),"")</f>
        <v/>
      </c>
      <c r="AJ25" s="0" t="str">
        <f aca="false">IFERROR(CONCATENATE(TEXT(INDEX($AI$7:$AI$19,SMALL(IF($AL$7:$AL$19&lt;&gt;"",IF($AI$7:$AI$19&lt;&gt;"",ROW($AI$7:$AI$19)-MIN(ROW($AI$7:$AI$19))+1,""),""),ROW()-ROW(A$21)+1)),"##0")," "),"")</f>
        <v/>
      </c>
      <c r="AK25" s="0" t="str">
        <f aca="false">IFERROR(CONCATENATE((INDEX($A$7:$A$19,SMALL(IF($AL$7:$AL$19&lt;&gt;"",IF($AI$7:$AI$19&lt;&gt;"",ROW($AI$7:$AI$19)-MIN(ROW($AI$7:$AI$19))+1,""),""),ROW()-ROW(A$21)+1))),),"")</f>
        <v/>
      </c>
    </row>
    <row r="26" customFormat="false" ht="15" hidden="false" customHeight="false" outlineLevel="0" collapsed="false">
      <c r="K26" s="0" t="str">
        <f aca="false">IFERROR(CONCATENATE(TEXT(INDEX($K$7:$K$19,SMALL(IF($N$7:$N$19&lt;&gt;"",IF($K$7:$K$19&lt;&gt;"",ROW($K$7:$K$19)-MIN(ROW($K$7:$K$19))+1,""),""),ROW()-ROW(A$21)+1)),"##0"),","),"")</f>
        <v/>
      </c>
      <c r="L26" s="0" t="str">
        <f aca="false">IFERROR(CONCATENATE((INDEX($N$7:$N$19,SMALL(IF($N$7:$N$19&lt;&gt;"",IF($K$7:$K$19&lt;&gt;"",ROW($K$7:$K$19)-MIN(ROW($K$7:$K$19))+1,""),""),ROW()-ROW(A$21)+1))),","),"")</f>
        <v/>
      </c>
      <c r="M26" s="0" t="str">
        <f aca="false">IFERROR(CONCATENATE((INDEX($A$7:$A$19,SMALL(IF($N$7:$N$19&lt;&gt;"",IF($K$7:$K$19&lt;&gt;"",ROW($K$7:$K$19)-MIN(ROW($K$7:$K$19))+1,""),""),ROW()-ROW(A$21)+1))),),"")</f>
        <v/>
      </c>
      <c r="Q26" s="0" t="str">
        <f aca="false">IFERROR(CONCATENATE((INDEX($T$7:$T$19,SMALL(IF($T$7:$T$19&lt;&gt;"",IF($Q$7:$Q$19&lt;&gt;"",ROW($Q$7:$Q$19)-MIN(ROW($Q$7:$Q$19))+1,""),""),ROW()-ROW(A$21)+1)))," "),"")</f>
        <v/>
      </c>
      <c r="R26" s="0" t="str">
        <f aca="false">IFERROR(CONCATENATE(TEXT(INDEX($Q$7:$Q$19,SMALL(IF($T$7:$T$19&lt;&gt;"",IF($Q$7:$Q$19&lt;&gt;"",ROW($Q$7:$Q$19)-MIN(ROW($Q$7:$Q$19))+1,""),""),ROW()-ROW(A$21)+1)),"##0")," "),"")</f>
        <v/>
      </c>
      <c r="S26" s="0" t="str">
        <f aca="false">IFERROR(CONCATENATE((INDEX($A$7:$A$19,SMALL(IF($T$7:$T$19&lt;&gt;"",IF($Q$7:$Q$19&lt;&gt;"",ROW($Q$7:$Q$19)-MIN(ROW($Q$7:$Q$19))+1,""),""),ROW()-ROW(A$21)+1))),),"")</f>
        <v/>
      </c>
      <c r="W26" s="0" t="str">
        <f aca="false">IFERROR(CONCATENATE((INDEX($Z$7:$Z$19,SMALL(IF($Z$7:$Z$19&lt;&gt;"",IF($W$7:$W$19&lt;&gt;"",ROW($W$7:$W$19)-MIN(ROW($W$7:$W$19))+1,""),""),ROW()-ROW(A$21)+1)))," "),"")</f>
        <v/>
      </c>
      <c r="X26" s="0" t="str">
        <f aca="false">IFERROR(CONCATENATE(TEXT(INDEX($W$7:$W$19,SMALL(IF($Z$7:$Z$19&lt;&gt;"",IF($W$7:$W$19&lt;&gt;"",ROW($W$7:$W$19)-MIN(ROW($W$7:$W$19))+1,""),""),ROW()-ROW(A$21)+1)),"##0")," "),"")</f>
        <v/>
      </c>
      <c r="Y26" s="0" t="str">
        <f aca="false">IFERROR(CONCATENATE((INDEX($A$7:$A$19,SMALL(IF($Z$7:$Z$19&lt;&gt;"",IF($W$7:$W$19&lt;&gt;"",ROW($W$7:$W$19)-MIN(ROW($W$7:$W$19))+1,""),""),ROW()-ROW(A$21)+1))),),"")</f>
        <v/>
      </c>
      <c r="AC26" s="0" t="str">
        <f aca="false">IFERROR(CONCATENATE((INDEX($AF$7:$AF$19,SMALL(IF($AF$7:$AF$19&lt;&gt;"",IF($AC$7:$AC$19&lt;&gt;"",ROW($AC$7:$AC$19)-MIN(ROW($AC$7:$AC$19))+1,""),""),ROW()-ROW(A$21)+1))),","),"")</f>
        <v/>
      </c>
      <c r="AD26" s="0" t="str">
        <f aca="false">IFERROR(CONCATENATE(TEXT(INDEX($AC$7:$AC$19,SMALL(IF($AF$7:$AF$19&lt;&gt;"",IF($AC$7:$AC$19&lt;&gt;"",ROW($AC$7:$AC$19)-MIN(ROW($AC$7:$AC$19))+1,""),""),ROW()-ROW(A$21)+1)),"##0"),","),"")</f>
        <v/>
      </c>
      <c r="AE26" s="0" t="str">
        <f aca="false">IFERROR(CONCATENATE((INDEX($A$7:$A$19,SMALL(IF($AF$7:$AF$19&lt;&gt;"",IF($AC$7:$AC$19&lt;&gt;"",ROW($AC$7:$AC$19)-MIN(ROW($AC$7:$AC$19))+1,""),""),ROW()-ROW(A$21)+1))),),"")</f>
        <v/>
      </c>
      <c r="AI26" s="0" t="str">
        <f aca="false">IFERROR(CONCATENATE((INDEX($AL$7:$AL$19,SMALL(IF($AL$7:$AL$19&lt;&gt;"",IF($AI$7:$AI$19&lt;&gt;"",ROW($AI$7:$AI$19)-MIN(ROW($AI$7:$AI$19))+1,""),""),ROW()-ROW(A$21)+1)))," "),"")</f>
        <v/>
      </c>
      <c r="AJ26" s="0" t="str">
        <f aca="false">IFERROR(CONCATENATE(TEXT(INDEX($AI$7:$AI$19,SMALL(IF($AL$7:$AL$19&lt;&gt;"",IF($AI$7:$AI$19&lt;&gt;"",ROW($AI$7:$AI$19)-MIN(ROW($AI$7:$AI$19))+1,""),""),ROW()-ROW(A$21)+1)),"##0")," "),"")</f>
        <v/>
      </c>
      <c r="AK26" s="0" t="str">
        <f aca="false">IFERROR(CONCATENATE((INDEX($A$7:$A$19,SMALL(IF($AL$7:$AL$19&lt;&gt;"",IF($AI$7:$AI$19&lt;&gt;"",ROW($AI$7:$AI$19)-MIN(ROW($AI$7:$AI$19))+1,""),""),ROW()-ROW(A$21)+1))),),"")</f>
        <v/>
      </c>
    </row>
    <row r="27" customFormat="false" ht="15" hidden="false" customHeight="false" outlineLevel="0" collapsed="false">
      <c r="K27" s="0" t="str">
        <f aca="false">IFERROR(CONCATENATE(TEXT(INDEX($K$7:$K$19,SMALL(IF($N$7:$N$19&lt;&gt;"",IF($K$7:$K$19&lt;&gt;"",ROW($K$7:$K$19)-MIN(ROW($K$7:$K$19))+1,""),""),ROW()-ROW(A$21)+1)),"##0"),","),"")</f>
        <v/>
      </c>
      <c r="L27" s="0" t="str">
        <f aca="false">IFERROR(CONCATENATE((INDEX($N$7:$N$19,SMALL(IF($N$7:$N$19&lt;&gt;"",IF($K$7:$K$19&lt;&gt;"",ROW($K$7:$K$19)-MIN(ROW($K$7:$K$19))+1,""),""),ROW()-ROW(A$21)+1))),","),"")</f>
        <v/>
      </c>
      <c r="M27" s="0" t="str">
        <f aca="false">IFERROR(CONCATENATE((INDEX($A$7:$A$19,SMALL(IF($N$7:$N$19&lt;&gt;"",IF($K$7:$K$19&lt;&gt;"",ROW($K$7:$K$19)-MIN(ROW($K$7:$K$19))+1,""),""),ROW()-ROW(A$21)+1))),),"")</f>
        <v/>
      </c>
      <c r="Q27" s="0" t="str">
        <f aca="false">IFERROR(CONCATENATE((INDEX($T$7:$T$19,SMALL(IF($T$7:$T$19&lt;&gt;"",IF($Q$7:$Q$19&lt;&gt;"",ROW($Q$7:$Q$19)-MIN(ROW($Q$7:$Q$19))+1,""),""),ROW()-ROW(A$21)+1)))," "),"")</f>
        <v/>
      </c>
      <c r="R27" s="0" t="str">
        <f aca="false">IFERROR(CONCATENATE(TEXT(INDEX($Q$7:$Q$19,SMALL(IF($T$7:$T$19&lt;&gt;"",IF($Q$7:$Q$19&lt;&gt;"",ROW($Q$7:$Q$19)-MIN(ROW($Q$7:$Q$19))+1,""),""),ROW()-ROW(A$21)+1)),"##0")," "),"")</f>
        <v/>
      </c>
      <c r="S27" s="0" t="str">
        <f aca="false">IFERROR(CONCATENATE((INDEX($A$7:$A$19,SMALL(IF($T$7:$T$19&lt;&gt;"",IF($Q$7:$Q$19&lt;&gt;"",ROW($Q$7:$Q$19)-MIN(ROW($Q$7:$Q$19))+1,""),""),ROW()-ROW(A$21)+1))),),"")</f>
        <v/>
      </c>
      <c r="W27" s="0" t="str">
        <f aca="false">IFERROR(CONCATENATE((INDEX($Z$7:$Z$19,SMALL(IF($Z$7:$Z$19&lt;&gt;"",IF($W$7:$W$19&lt;&gt;"",ROW($W$7:$W$19)-MIN(ROW($W$7:$W$19))+1,""),""),ROW()-ROW(A$21)+1)))," "),"")</f>
        <v/>
      </c>
      <c r="X27" s="0" t="str">
        <f aca="false">IFERROR(CONCATENATE(TEXT(INDEX($W$7:$W$19,SMALL(IF($Z$7:$Z$19&lt;&gt;"",IF($W$7:$W$19&lt;&gt;"",ROW($W$7:$W$19)-MIN(ROW($W$7:$W$19))+1,""),""),ROW()-ROW(A$21)+1)),"##0")," "),"")</f>
        <v/>
      </c>
      <c r="Y27" s="0" t="str">
        <f aca="false">IFERROR(CONCATENATE((INDEX($A$7:$A$19,SMALL(IF($Z$7:$Z$19&lt;&gt;"",IF($W$7:$W$19&lt;&gt;"",ROW($W$7:$W$19)-MIN(ROW($W$7:$W$19))+1,""),""),ROW()-ROW(A$21)+1))),),"")</f>
        <v/>
      </c>
      <c r="AC27" s="0" t="str">
        <f aca="false">IFERROR(CONCATENATE((INDEX($AF$7:$AF$19,SMALL(IF($AF$7:$AF$19&lt;&gt;"",IF($AC$7:$AC$19&lt;&gt;"",ROW($AC$7:$AC$19)-MIN(ROW($AC$7:$AC$19))+1,""),""),ROW()-ROW(A$21)+1))),","),"")</f>
        <v/>
      </c>
      <c r="AD27" s="0" t="str">
        <f aca="false">IFERROR(CONCATENATE(TEXT(INDEX($AC$7:$AC$19,SMALL(IF($AF$7:$AF$19&lt;&gt;"",IF($AC$7:$AC$19&lt;&gt;"",ROW($AC$7:$AC$19)-MIN(ROW($AC$7:$AC$19))+1,""),""),ROW()-ROW(A$21)+1)),"##0"),","),"")</f>
        <v/>
      </c>
      <c r="AE27" s="0" t="str">
        <f aca="false">IFERROR(CONCATENATE((INDEX($A$7:$A$19,SMALL(IF($AF$7:$AF$19&lt;&gt;"",IF($AC$7:$AC$19&lt;&gt;"",ROW($AC$7:$AC$19)-MIN(ROW($AC$7:$AC$19))+1,""),""),ROW()-ROW(A$21)+1))),),"")</f>
        <v/>
      </c>
      <c r="AI27" s="0" t="str">
        <f aca="false">IFERROR(CONCATENATE((INDEX($AL$7:$AL$19,SMALL(IF($AL$7:$AL$19&lt;&gt;"",IF($AI$7:$AI$19&lt;&gt;"",ROW($AI$7:$AI$19)-MIN(ROW($AI$7:$AI$19))+1,""),""),ROW()-ROW(A$21)+1)))," "),"")</f>
        <v/>
      </c>
      <c r="AJ27" s="0" t="str">
        <f aca="false">IFERROR(CONCATENATE(TEXT(INDEX($AI$7:$AI$19,SMALL(IF($AL$7:$AL$19&lt;&gt;"",IF($AI$7:$AI$19&lt;&gt;"",ROW($AI$7:$AI$19)-MIN(ROW($AI$7:$AI$19))+1,""),""),ROW()-ROW(A$21)+1)),"##0")," "),"")</f>
        <v/>
      </c>
      <c r="AK27" s="0" t="str">
        <f aca="false">IFERROR(CONCATENATE((INDEX($A$7:$A$19,SMALL(IF($AL$7:$AL$19&lt;&gt;"",IF($AI$7:$AI$19&lt;&gt;"",ROW($AI$7:$AI$19)-MIN(ROW($AI$7:$AI$19))+1,""),""),ROW()-ROW(A$21)+1))),),"")</f>
        <v/>
      </c>
    </row>
    <row r="28" customFormat="false" ht="15" hidden="false" customHeight="false" outlineLevel="0" collapsed="false">
      <c r="K28" s="0" t="str">
        <f aca="false">IFERROR(CONCATENATE(TEXT(INDEX($K$7:$K$19,SMALL(IF($N$7:$N$19&lt;&gt;"",IF($K$7:$K$19&lt;&gt;"",ROW($K$7:$K$19)-MIN(ROW($K$7:$K$19))+1,""),""),ROW()-ROW(A$21)+1)),"##0"),","),"")</f>
        <v/>
      </c>
      <c r="L28" s="0" t="str">
        <f aca="false">IFERROR(CONCATENATE((INDEX($N$7:$N$19,SMALL(IF($N$7:$N$19&lt;&gt;"",IF($K$7:$K$19&lt;&gt;"",ROW($K$7:$K$19)-MIN(ROW($K$7:$K$19))+1,""),""),ROW()-ROW(A$21)+1))),","),"")</f>
        <v/>
      </c>
      <c r="M28" s="0" t="str">
        <f aca="false">IFERROR(CONCATENATE((INDEX($A$7:$A$19,SMALL(IF($N$7:$N$19&lt;&gt;"",IF($K$7:$K$19&lt;&gt;"",ROW($K$7:$K$19)-MIN(ROW($K$7:$K$19))+1,""),""),ROW()-ROW(A$21)+1))),),"")</f>
        <v/>
      </c>
      <c r="Q28" s="0" t="str">
        <f aca="false">IFERROR(CONCATENATE((INDEX($T$7:$T$19,SMALL(IF($T$7:$T$19&lt;&gt;"",IF($Q$7:$Q$19&lt;&gt;"",ROW($Q$7:$Q$19)-MIN(ROW($Q$7:$Q$19))+1,""),""),ROW()-ROW(A$21)+1)))," "),"")</f>
        <v/>
      </c>
      <c r="R28" s="0" t="str">
        <f aca="false">IFERROR(CONCATENATE(TEXT(INDEX($Q$7:$Q$19,SMALL(IF($T$7:$T$19&lt;&gt;"",IF($Q$7:$Q$19&lt;&gt;"",ROW($Q$7:$Q$19)-MIN(ROW($Q$7:$Q$19))+1,""),""),ROW()-ROW(A$21)+1)),"##0")," "),"")</f>
        <v/>
      </c>
      <c r="S28" s="0" t="str">
        <f aca="false">IFERROR(CONCATENATE((INDEX($A$7:$A$19,SMALL(IF($T$7:$T$19&lt;&gt;"",IF($Q$7:$Q$19&lt;&gt;"",ROW($Q$7:$Q$19)-MIN(ROW($Q$7:$Q$19))+1,""),""),ROW()-ROW(A$21)+1))),),"")</f>
        <v/>
      </c>
      <c r="W28" s="0" t="str">
        <f aca="false">IFERROR(CONCATENATE((INDEX($Z$7:$Z$19,SMALL(IF($Z$7:$Z$19&lt;&gt;"",IF($W$7:$W$19&lt;&gt;"",ROW($W$7:$W$19)-MIN(ROW($W$7:$W$19))+1,""),""),ROW()-ROW(A$21)+1)))," "),"")</f>
        <v/>
      </c>
      <c r="X28" s="0" t="str">
        <f aca="false">IFERROR(CONCATENATE(TEXT(INDEX($W$7:$W$19,SMALL(IF($Z$7:$Z$19&lt;&gt;"",IF($W$7:$W$19&lt;&gt;"",ROW($W$7:$W$19)-MIN(ROW($W$7:$W$19))+1,""),""),ROW()-ROW(A$21)+1)),"##0")," "),"")</f>
        <v/>
      </c>
      <c r="Y28" s="0" t="str">
        <f aca="false">IFERROR(CONCATENATE((INDEX($A$7:$A$19,SMALL(IF($Z$7:$Z$19&lt;&gt;"",IF($W$7:$W$19&lt;&gt;"",ROW($W$7:$W$19)-MIN(ROW($W$7:$W$19))+1,""),""),ROW()-ROW(A$21)+1))),),"")</f>
        <v/>
      </c>
      <c r="AC28" s="0" t="str">
        <f aca="false">IFERROR(CONCATENATE((INDEX($AF$7:$AF$19,SMALL(IF($AF$7:$AF$19&lt;&gt;"",IF($AC$7:$AC$19&lt;&gt;"",ROW($AC$7:$AC$19)-MIN(ROW($AC$7:$AC$19))+1,""),""),ROW()-ROW(A$21)+1))),","),"")</f>
        <v/>
      </c>
      <c r="AD28" s="0" t="str">
        <f aca="false">IFERROR(CONCATENATE(TEXT(INDEX($AC$7:$AC$19,SMALL(IF($AF$7:$AF$19&lt;&gt;"",IF($AC$7:$AC$19&lt;&gt;"",ROW($AC$7:$AC$19)-MIN(ROW($AC$7:$AC$19))+1,""),""),ROW()-ROW(A$21)+1)),"##0"),","),"")</f>
        <v/>
      </c>
      <c r="AE28" s="0" t="str">
        <f aca="false">IFERROR(CONCATENATE((INDEX($A$7:$A$19,SMALL(IF($AF$7:$AF$19&lt;&gt;"",IF($AC$7:$AC$19&lt;&gt;"",ROW($AC$7:$AC$19)-MIN(ROW($AC$7:$AC$19))+1,""),""),ROW()-ROW(A$21)+1))),),"")</f>
        <v/>
      </c>
      <c r="AI28" s="0" t="str">
        <f aca="false">IFERROR(CONCATENATE((INDEX($AL$7:$AL$19,SMALL(IF($AL$7:$AL$19&lt;&gt;"",IF($AI$7:$AI$19&lt;&gt;"",ROW($AI$7:$AI$19)-MIN(ROW($AI$7:$AI$19))+1,""),""),ROW()-ROW(A$21)+1)))," "),"")</f>
        <v/>
      </c>
      <c r="AJ28" s="0" t="str">
        <f aca="false">IFERROR(CONCATENATE(TEXT(INDEX($AI$7:$AI$19,SMALL(IF($AL$7:$AL$19&lt;&gt;"",IF($AI$7:$AI$19&lt;&gt;"",ROW($AI$7:$AI$19)-MIN(ROW($AI$7:$AI$19))+1,""),""),ROW()-ROW(A$21)+1)),"##0")," "),"")</f>
        <v/>
      </c>
      <c r="AK28" s="0" t="str">
        <f aca="false">IFERROR(CONCATENATE((INDEX($A$7:$A$19,SMALL(IF($AL$7:$AL$19&lt;&gt;"",IF($AI$7:$AI$19&lt;&gt;"",ROW($AI$7:$AI$19)-MIN(ROW($AI$7:$AI$19))+1,""),""),ROW()-ROW(A$21)+1))),),"")</f>
        <v/>
      </c>
    </row>
    <row r="29" customFormat="false" ht="15" hidden="false" customHeight="false" outlineLevel="0" collapsed="false">
      <c r="K29" s="0" t="str">
        <f aca="false">IFERROR(CONCATENATE(TEXT(INDEX($K$7:$K$19,SMALL(IF($N$7:$N$19&lt;&gt;"",IF($K$7:$K$19&lt;&gt;"",ROW($K$7:$K$19)-MIN(ROW($K$7:$K$19))+1,""),""),ROW()-ROW(A$21)+1)),"##0"),","),"")</f>
        <v/>
      </c>
      <c r="L29" s="0" t="str">
        <f aca="false">IFERROR(CONCATENATE((INDEX($N$7:$N$19,SMALL(IF($N$7:$N$19&lt;&gt;"",IF($K$7:$K$19&lt;&gt;"",ROW($K$7:$K$19)-MIN(ROW($K$7:$K$19))+1,""),""),ROW()-ROW(A$21)+1))),","),"")</f>
        <v/>
      </c>
      <c r="M29" s="0" t="str">
        <f aca="false">IFERROR(CONCATENATE((INDEX($A$7:$A$19,SMALL(IF($N$7:$N$19&lt;&gt;"",IF($K$7:$K$19&lt;&gt;"",ROW($K$7:$K$19)-MIN(ROW($K$7:$K$19))+1,""),""),ROW()-ROW(A$21)+1))),),"")</f>
        <v/>
      </c>
      <c r="Q29" s="0" t="str">
        <f aca="false">IFERROR(CONCATENATE((INDEX($T$7:$T$19,SMALL(IF($T$7:$T$19&lt;&gt;"",IF($Q$7:$Q$19&lt;&gt;"",ROW($Q$7:$Q$19)-MIN(ROW($Q$7:$Q$19))+1,""),""),ROW()-ROW(A$21)+1)))," "),"")</f>
        <v/>
      </c>
      <c r="R29" s="0" t="str">
        <f aca="false">IFERROR(CONCATENATE(TEXT(INDEX($Q$7:$Q$19,SMALL(IF($T$7:$T$19&lt;&gt;"",IF($Q$7:$Q$19&lt;&gt;"",ROW($Q$7:$Q$19)-MIN(ROW($Q$7:$Q$19))+1,""),""),ROW()-ROW(A$21)+1)),"##0")," "),"")</f>
        <v/>
      </c>
      <c r="S29" s="0" t="str">
        <f aca="false">IFERROR(CONCATENATE((INDEX($A$7:$A$19,SMALL(IF($T$7:$T$19&lt;&gt;"",IF($Q$7:$Q$19&lt;&gt;"",ROW($Q$7:$Q$19)-MIN(ROW($Q$7:$Q$19))+1,""),""),ROW()-ROW(A$21)+1))),),"")</f>
        <v/>
      </c>
      <c r="W29" s="0" t="str">
        <f aca="false">IFERROR(CONCATENATE((INDEX($Z$7:$Z$19,SMALL(IF($Z$7:$Z$19&lt;&gt;"",IF($W$7:$W$19&lt;&gt;"",ROW($W$7:$W$19)-MIN(ROW($W$7:$W$19))+1,""),""),ROW()-ROW(A$21)+1)))," "),"")</f>
        <v/>
      </c>
      <c r="X29" s="0" t="str">
        <f aca="false">IFERROR(CONCATENATE(TEXT(INDEX($W$7:$W$19,SMALL(IF($Z$7:$Z$19&lt;&gt;"",IF($W$7:$W$19&lt;&gt;"",ROW($W$7:$W$19)-MIN(ROW($W$7:$W$19))+1,""),""),ROW()-ROW(A$21)+1)),"##0")," "),"")</f>
        <v/>
      </c>
      <c r="Y29" s="0" t="str">
        <f aca="false">IFERROR(CONCATENATE((INDEX($A$7:$A$19,SMALL(IF($Z$7:$Z$19&lt;&gt;"",IF($W$7:$W$19&lt;&gt;"",ROW($W$7:$W$19)-MIN(ROW($W$7:$W$19))+1,""),""),ROW()-ROW(A$21)+1))),),"")</f>
        <v/>
      </c>
      <c r="AC29" s="0" t="str">
        <f aca="false">IFERROR(CONCATENATE((INDEX($AF$7:$AF$19,SMALL(IF($AF$7:$AF$19&lt;&gt;"",IF($AC$7:$AC$19&lt;&gt;"",ROW($AC$7:$AC$19)-MIN(ROW($AC$7:$AC$19))+1,""),""),ROW()-ROW(A$21)+1))),","),"")</f>
        <v/>
      </c>
      <c r="AD29" s="0" t="str">
        <f aca="false">IFERROR(CONCATENATE(TEXT(INDEX($AC$7:$AC$19,SMALL(IF($AF$7:$AF$19&lt;&gt;"",IF($AC$7:$AC$19&lt;&gt;"",ROW($AC$7:$AC$19)-MIN(ROW($AC$7:$AC$19))+1,""),""),ROW()-ROW(A$21)+1)),"##0"),","),"")</f>
        <v/>
      </c>
      <c r="AE29" s="0" t="str">
        <f aca="false">IFERROR(CONCATENATE((INDEX($A$7:$A$19,SMALL(IF($AF$7:$AF$19&lt;&gt;"",IF($AC$7:$AC$19&lt;&gt;"",ROW($AC$7:$AC$19)-MIN(ROW($AC$7:$AC$19))+1,""),""),ROW()-ROW(A$21)+1))),),"")</f>
        <v/>
      </c>
      <c r="AI29" s="0" t="str">
        <f aca="false">IFERROR(CONCATENATE((INDEX($AL$7:$AL$19,SMALL(IF($AL$7:$AL$19&lt;&gt;"",IF($AI$7:$AI$19&lt;&gt;"",ROW($AI$7:$AI$19)-MIN(ROW($AI$7:$AI$19))+1,""),""),ROW()-ROW(A$21)+1)))," "),"")</f>
        <v/>
      </c>
      <c r="AJ29" s="0" t="str">
        <f aca="false">IFERROR(CONCATENATE(TEXT(INDEX($AI$7:$AI$19,SMALL(IF($AL$7:$AL$19&lt;&gt;"",IF($AI$7:$AI$19&lt;&gt;"",ROW($AI$7:$AI$19)-MIN(ROW($AI$7:$AI$19))+1,""),""),ROW()-ROW(A$21)+1)),"##0")," "),"")</f>
        <v/>
      </c>
      <c r="AK29" s="0" t="str">
        <f aca="false">IFERROR(CONCATENATE((INDEX($A$7:$A$19,SMALL(IF($AL$7:$AL$19&lt;&gt;"",IF($AI$7:$AI$19&lt;&gt;"",ROW($AI$7:$AI$19)-MIN(ROW($AI$7:$AI$19))+1,""),""),ROW()-ROW(A$21)+1))),),"")</f>
        <v/>
      </c>
    </row>
    <row r="30" customFormat="false" ht="15" hidden="false" customHeight="false" outlineLevel="0" collapsed="false">
      <c r="K30" s="0" t="str">
        <f aca="false">IFERROR(CONCATENATE(TEXT(INDEX($K$7:$K$19,SMALL(IF($N$7:$N$19&lt;&gt;"",IF($K$7:$K$19&lt;&gt;"",ROW($K$7:$K$19)-MIN(ROW($K$7:$K$19))+1,""),""),ROW()-ROW(A$21)+1)),"##0"),","),"")</f>
        <v/>
      </c>
      <c r="L30" s="0" t="str">
        <f aca="false">IFERROR(CONCATENATE((INDEX($N$7:$N$19,SMALL(IF($N$7:$N$19&lt;&gt;"",IF($K$7:$K$19&lt;&gt;"",ROW($K$7:$K$19)-MIN(ROW($K$7:$K$19))+1,""),""),ROW()-ROW(A$21)+1))),","),"")</f>
        <v/>
      </c>
      <c r="M30" s="0" t="str">
        <f aca="false">IFERROR(CONCATENATE((INDEX($A$7:$A$19,SMALL(IF($N$7:$N$19&lt;&gt;"",IF($K$7:$K$19&lt;&gt;"",ROW($K$7:$K$19)-MIN(ROW($K$7:$K$19))+1,""),""),ROW()-ROW(A$21)+1))),),"")</f>
        <v/>
      </c>
      <c r="Q30" s="0" t="str">
        <f aca="false">IFERROR(CONCATENATE((INDEX($T$7:$T$19,SMALL(IF($T$7:$T$19&lt;&gt;"",IF($Q$7:$Q$19&lt;&gt;"",ROW($Q$7:$Q$19)-MIN(ROW($Q$7:$Q$19))+1,""),""),ROW()-ROW(A$21)+1)))," "),"")</f>
        <v/>
      </c>
      <c r="R30" s="0" t="str">
        <f aca="false">IFERROR(CONCATENATE(TEXT(INDEX($Q$7:$Q$19,SMALL(IF($T$7:$T$19&lt;&gt;"",IF($Q$7:$Q$19&lt;&gt;"",ROW($Q$7:$Q$19)-MIN(ROW($Q$7:$Q$19))+1,""),""),ROW()-ROW(A$21)+1)),"##0")," "),"")</f>
        <v/>
      </c>
      <c r="S30" s="0" t="str">
        <f aca="false">IFERROR(CONCATENATE((INDEX($A$7:$A$19,SMALL(IF($T$7:$T$19&lt;&gt;"",IF($Q$7:$Q$19&lt;&gt;"",ROW($Q$7:$Q$19)-MIN(ROW($Q$7:$Q$19))+1,""),""),ROW()-ROW(A$21)+1))),),"")</f>
        <v/>
      </c>
      <c r="W30" s="0" t="str">
        <f aca="false">IFERROR(CONCATENATE((INDEX($Z$7:$Z$19,SMALL(IF($Z$7:$Z$19&lt;&gt;"",IF($W$7:$W$19&lt;&gt;"",ROW($W$7:$W$19)-MIN(ROW($W$7:$W$19))+1,""),""),ROW()-ROW(A$21)+1)))," "),"")</f>
        <v/>
      </c>
      <c r="X30" s="0" t="str">
        <f aca="false">IFERROR(CONCATENATE(TEXT(INDEX($W$7:$W$19,SMALL(IF($Z$7:$Z$19&lt;&gt;"",IF($W$7:$W$19&lt;&gt;"",ROW($W$7:$W$19)-MIN(ROW($W$7:$W$19))+1,""),""),ROW()-ROW(A$21)+1)),"##0")," "),"")</f>
        <v/>
      </c>
      <c r="Y30" s="0" t="str">
        <f aca="false">IFERROR(CONCATENATE((INDEX($A$7:$A$19,SMALL(IF($Z$7:$Z$19&lt;&gt;"",IF($W$7:$W$19&lt;&gt;"",ROW($W$7:$W$19)-MIN(ROW($W$7:$W$19))+1,""),""),ROW()-ROW(A$21)+1))),),"")</f>
        <v/>
      </c>
      <c r="AC30" s="0" t="str">
        <f aca="false">IFERROR(CONCATENATE((INDEX($AF$7:$AF$19,SMALL(IF($AF$7:$AF$19&lt;&gt;"",IF($AC$7:$AC$19&lt;&gt;"",ROW($AC$7:$AC$19)-MIN(ROW($AC$7:$AC$19))+1,""),""),ROW()-ROW(A$21)+1))),","),"")</f>
        <v/>
      </c>
      <c r="AD30" s="0" t="str">
        <f aca="false">IFERROR(CONCATENATE(TEXT(INDEX($AC$7:$AC$19,SMALL(IF($AF$7:$AF$19&lt;&gt;"",IF($AC$7:$AC$19&lt;&gt;"",ROW($AC$7:$AC$19)-MIN(ROW($AC$7:$AC$19))+1,""),""),ROW()-ROW(A$21)+1)),"##0"),","),"")</f>
        <v/>
      </c>
      <c r="AE30" s="0" t="str">
        <f aca="false">IFERROR(CONCATENATE((INDEX($A$7:$A$19,SMALL(IF($AF$7:$AF$19&lt;&gt;"",IF($AC$7:$AC$19&lt;&gt;"",ROW($AC$7:$AC$19)-MIN(ROW($AC$7:$AC$19))+1,""),""),ROW()-ROW(A$21)+1))),),"")</f>
        <v/>
      </c>
      <c r="AI30" s="0" t="str">
        <f aca="false">IFERROR(CONCATENATE((INDEX($AL$7:$AL$19,SMALL(IF($AL$7:$AL$19&lt;&gt;"",IF($AI$7:$AI$19&lt;&gt;"",ROW($AI$7:$AI$19)-MIN(ROW($AI$7:$AI$19))+1,""),""),ROW()-ROW(A$21)+1)))," "),"")</f>
        <v/>
      </c>
      <c r="AJ30" s="0" t="str">
        <f aca="false">IFERROR(CONCATENATE(TEXT(INDEX($AI$7:$AI$19,SMALL(IF($AL$7:$AL$19&lt;&gt;"",IF($AI$7:$AI$19&lt;&gt;"",ROW($AI$7:$AI$19)-MIN(ROW($AI$7:$AI$19))+1,""),""),ROW()-ROW(A$21)+1)),"##0")," "),"")</f>
        <v/>
      </c>
      <c r="AK30" s="0" t="str">
        <f aca="false">IFERROR(CONCATENATE((INDEX($A$7:$A$19,SMALL(IF($AL$7:$AL$19&lt;&gt;"",IF($AI$7:$AI$19&lt;&gt;"",ROW($AI$7:$AI$19)-MIN(ROW($AI$7:$AI$19))+1,""),""),ROW()-ROW(A$21)+1))),),"")</f>
        <v/>
      </c>
    </row>
    <row r="31" customFormat="false" ht="15" hidden="false" customHeight="false" outlineLevel="0" collapsed="false">
      <c r="K31" s="0" t="str">
        <f aca="false">IFERROR(CONCATENATE(TEXT(INDEX($K$7:$K$19,SMALL(IF($N$7:$N$19&lt;&gt;"",IF($K$7:$K$19&lt;&gt;"",ROW($K$7:$K$19)-MIN(ROW($K$7:$K$19))+1,""),""),ROW()-ROW(A$21)+1)),"##0"),","),"")</f>
        <v/>
      </c>
      <c r="L31" s="0" t="str">
        <f aca="false">IFERROR(CONCATENATE((INDEX($N$7:$N$19,SMALL(IF($N$7:$N$19&lt;&gt;"",IF($K$7:$K$19&lt;&gt;"",ROW($K$7:$K$19)-MIN(ROW($K$7:$K$19))+1,""),""),ROW()-ROW(A$21)+1))),","),"")</f>
        <v/>
      </c>
      <c r="M31" s="0" t="str">
        <f aca="false">IFERROR(CONCATENATE((INDEX($A$7:$A$19,SMALL(IF($N$7:$N$19&lt;&gt;"",IF($K$7:$K$19&lt;&gt;"",ROW($K$7:$K$19)-MIN(ROW($K$7:$K$19))+1,""),""),ROW()-ROW(A$21)+1))),),"")</f>
        <v/>
      </c>
      <c r="Q31" s="0" t="str">
        <f aca="false">IFERROR(CONCATENATE((INDEX($T$7:$T$19,SMALL(IF($T$7:$T$19&lt;&gt;"",IF($Q$7:$Q$19&lt;&gt;"",ROW($Q$7:$Q$19)-MIN(ROW($Q$7:$Q$19))+1,""),""),ROW()-ROW(A$21)+1)))," "),"")</f>
        <v/>
      </c>
      <c r="R31" s="0" t="str">
        <f aca="false">IFERROR(CONCATENATE(TEXT(INDEX($Q$7:$Q$19,SMALL(IF($T$7:$T$19&lt;&gt;"",IF($Q$7:$Q$19&lt;&gt;"",ROW($Q$7:$Q$19)-MIN(ROW($Q$7:$Q$19))+1,""),""),ROW()-ROW(A$21)+1)),"##0")," "),"")</f>
        <v/>
      </c>
      <c r="S31" s="0" t="str">
        <f aca="false">IFERROR(CONCATENATE((INDEX($A$7:$A$19,SMALL(IF($T$7:$T$19&lt;&gt;"",IF($Q$7:$Q$19&lt;&gt;"",ROW($Q$7:$Q$19)-MIN(ROW($Q$7:$Q$19))+1,""),""),ROW()-ROW(A$21)+1))),),"")</f>
        <v/>
      </c>
      <c r="W31" s="0" t="str">
        <f aca="false">IFERROR(CONCATENATE((INDEX($Z$7:$Z$19,SMALL(IF($Z$7:$Z$19&lt;&gt;"",IF($W$7:$W$19&lt;&gt;"",ROW($W$7:$W$19)-MIN(ROW($W$7:$W$19))+1,""),""),ROW()-ROW(A$21)+1)))," "),"")</f>
        <v/>
      </c>
      <c r="X31" s="0" t="str">
        <f aca="false">IFERROR(CONCATENATE(TEXT(INDEX($W$7:$W$19,SMALL(IF($Z$7:$Z$19&lt;&gt;"",IF($W$7:$W$19&lt;&gt;"",ROW($W$7:$W$19)-MIN(ROW($W$7:$W$19))+1,""),""),ROW()-ROW(A$21)+1)),"##0")," "),"")</f>
        <v/>
      </c>
      <c r="Y31" s="0" t="str">
        <f aca="false">IFERROR(CONCATENATE((INDEX($A$7:$A$19,SMALL(IF($Z$7:$Z$19&lt;&gt;"",IF($W$7:$W$19&lt;&gt;"",ROW($W$7:$W$19)-MIN(ROW($W$7:$W$19))+1,""),""),ROW()-ROW(A$21)+1))),),"")</f>
        <v/>
      </c>
      <c r="AC31" s="0" t="str">
        <f aca="false">IFERROR(CONCATENATE((INDEX($AF$7:$AF$19,SMALL(IF($AF$7:$AF$19&lt;&gt;"",IF($AC$7:$AC$19&lt;&gt;"",ROW($AC$7:$AC$19)-MIN(ROW($AC$7:$AC$19))+1,""),""),ROW()-ROW(A$21)+1))),","),"")</f>
        <v/>
      </c>
      <c r="AD31" s="0" t="str">
        <f aca="false">IFERROR(CONCATENATE(TEXT(INDEX($AC$7:$AC$19,SMALL(IF($AF$7:$AF$19&lt;&gt;"",IF($AC$7:$AC$19&lt;&gt;"",ROW($AC$7:$AC$19)-MIN(ROW($AC$7:$AC$19))+1,""),""),ROW()-ROW(A$21)+1)),"##0"),","),"")</f>
        <v/>
      </c>
      <c r="AE31" s="0" t="str">
        <f aca="false">IFERROR(CONCATENATE((INDEX($A$7:$A$19,SMALL(IF($AF$7:$AF$19&lt;&gt;"",IF($AC$7:$AC$19&lt;&gt;"",ROW($AC$7:$AC$19)-MIN(ROW($AC$7:$AC$19))+1,""),""),ROW()-ROW(A$21)+1))),),"")</f>
        <v/>
      </c>
      <c r="AI31" s="0" t="str">
        <f aca="false">IFERROR(CONCATENATE((INDEX($AL$7:$AL$19,SMALL(IF($AL$7:$AL$19&lt;&gt;"",IF($AI$7:$AI$19&lt;&gt;"",ROW($AI$7:$AI$19)-MIN(ROW($AI$7:$AI$19))+1,""),""),ROW()-ROW(A$21)+1)))," "),"")</f>
        <v/>
      </c>
      <c r="AJ31" s="0" t="str">
        <f aca="false">IFERROR(CONCATENATE(TEXT(INDEX($AI$7:$AI$19,SMALL(IF($AL$7:$AL$19&lt;&gt;"",IF($AI$7:$AI$19&lt;&gt;"",ROW($AI$7:$AI$19)-MIN(ROW($AI$7:$AI$19))+1,""),""),ROW()-ROW(A$21)+1)),"##0")," "),"")</f>
        <v/>
      </c>
      <c r="AK31" s="0" t="str">
        <f aca="false">IFERROR(CONCATENATE((INDEX($A$7:$A$19,SMALL(IF($AL$7:$AL$19&lt;&gt;"",IF($AI$7:$AI$19&lt;&gt;"",ROW($AI$7:$AI$19)-MIN(ROW($AI$7:$AI$19))+1,""),""),ROW()-ROW(A$21)+1))),),"")</f>
        <v/>
      </c>
    </row>
    <row r="32" customFormat="false" ht="15" hidden="false" customHeight="false" outlineLevel="0" collapsed="false">
      <c r="K32" s="0" t="str">
        <f aca="false">IFERROR(CONCATENATE(TEXT(INDEX($K$7:$K$19,SMALL(IF($N$7:$N$19&lt;&gt;"",IF($K$7:$K$19&lt;&gt;"",ROW($K$7:$K$19)-MIN(ROW($K$7:$K$19))+1,""),""),ROW()-ROW(A$21)+1)),"##0"),","),"")</f>
        <v/>
      </c>
      <c r="L32" s="0" t="str">
        <f aca="false">IFERROR(CONCATENATE((INDEX($N$7:$N$19,SMALL(IF($N$7:$N$19&lt;&gt;"",IF($K$7:$K$19&lt;&gt;"",ROW($K$7:$K$19)-MIN(ROW($K$7:$K$19))+1,""),""),ROW()-ROW(A$21)+1))),","),"")</f>
        <v/>
      </c>
      <c r="M32" s="0" t="str">
        <f aca="false">IFERROR(CONCATENATE((INDEX($A$7:$A$19,SMALL(IF($N$7:$N$19&lt;&gt;"",IF($K$7:$K$19&lt;&gt;"",ROW($K$7:$K$19)-MIN(ROW($K$7:$K$19))+1,""),""),ROW()-ROW(A$21)+1))),),"")</f>
        <v/>
      </c>
      <c r="Q32" s="0" t="str">
        <f aca="false">IFERROR(CONCATENATE((INDEX($T$7:$T$19,SMALL(IF($T$7:$T$19&lt;&gt;"",IF($Q$7:$Q$19&lt;&gt;"",ROW($Q$7:$Q$19)-MIN(ROW($Q$7:$Q$19))+1,""),""),ROW()-ROW(A$21)+1)))," "),"")</f>
        <v/>
      </c>
      <c r="R32" s="0" t="str">
        <f aca="false">IFERROR(CONCATENATE(TEXT(INDEX($Q$7:$Q$19,SMALL(IF($T$7:$T$19&lt;&gt;"",IF($Q$7:$Q$19&lt;&gt;"",ROW($Q$7:$Q$19)-MIN(ROW($Q$7:$Q$19))+1,""),""),ROW()-ROW(A$21)+1)),"##0")," "),"")</f>
        <v/>
      </c>
      <c r="S32" s="0" t="str">
        <f aca="false">IFERROR(CONCATENATE((INDEX($A$7:$A$19,SMALL(IF($T$7:$T$19&lt;&gt;"",IF($Q$7:$Q$19&lt;&gt;"",ROW($Q$7:$Q$19)-MIN(ROW($Q$7:$Q$19))+1,""),""),ROW()-ROW(A$21)+1))),),"")</f>
        <v/>
      </c>
      <c r="W32" s="0" t="str">
        <f aca="false">IFERROR(CONCATENATE((INDEX($Z$7:$Z$19,SMALL(IF($Z$7:$Z$19&lt;&gt;"",IF($W$7:$W$19&lt;&gt;"",ROW($W$7:$W$19)-MIN(ROW($W$7:$W$19))+1,""),""),ROW()-ROW(A$21)+1)))," "),"")</f>
        <v/>
      </c>
      <c r="X32" s="0" t="str">
        <f aca="false">IFERROR(CONCATENATE(TEXT(INDEX($W$7:$W$19,SMALL(IF($Z$7:$Z$19&lt;&gt;"",IF($W$7:$W$19&lt;&gt;"",ROW($W$7:$W$19)-MIN(ROW($W$7:$W$19))+1,""),""),ROW()-ROW(A$21)+1)),"##0")," "),"")</f>
        <v/>
      </c>
      <c r="Y32" s="0" t="str">
        <f aca="false">IFERROR(CONCATENATE((INDEX($A$7:$A$19,SMALL(IF($Z$7:$Z$19&lt;&gt;"",IF($W$7:$W$19&lt;&gt;"",ROW($W$7:$W$19)-MIN(ROW($W$7:$W$19))+1,""),""),ROW()-ROW(A$21)+1))),),"")</f>
        <v/>
      </c>
      <c r="AC32" s="0" t="str">
        <f aca="false">IFERROR(CONCATENATE((INDEX($AF$7:$AF$19,SMALL(IF($AF$7:$AF$19&lt;&gt;"",IF($AC$7:$AC$19&lt;&gt;"",ROW($AC$7:$AC$19)-MIN(ROW($AC$7:$AC$19))+1,""),""),ROW()-ROW(A$21)+1))),","),"")</f>
        <v/>
      </c>
      <c r="AD32" s="0" t="str">
        <f aca="false">IFERROR(CONCATENATE(TEXT(INDEX($AC$7:$AC$19,SMALL(IF($AF$7:$AF$19&lt;&gt;"",IF($AC$7:$AC$19&lt;&gt;"",ROW($AC$7:$AC$19)-MIN(ROW($AC$7:$AC$19))+1,""),""),ROW()-ROW(A$21)+1)),"##0"),","),"")</f>
        <v/>
      </c>
      <c r="AE32" s="0" t="str">
        <f aca="false">IFERROR(CONCATENATE((INDEX($A$7:$A$19,SMALL(IF($AF$7:$AF$19&lt;&gt;"",IF($AC$7:$AC$19&lt;&gt;"",ROW($AC$7:$AC$19)-MIN(ROW($AC$7:$AC$19))+1,""),""),ROW()-ROW(A$21)+1))),),"")</f>
        <v/>
      </c>
      <c r="AI32" s="0" t="str">
        <f aca="false">IFERROR(CONCATENATE((INDEX($AL$7:$AL$19,SMALL(IF($AL$7:$AL$19&lt;&gt;"",IF($AI$7:$AI$19&lt;&gt;"",ROW($AI$7:$AI$19)-MIN(ROW($AI$7:$AI$19))+1,""),""),ROW()-ROW(A$21)+1)))," "),"")</f>
        <v/>
      </c>
      <c r="AJ32" s="0" t="str">
        <f aca="false">IFERROR(CONCATENATE(TEXT(INDEX($AI$7:$AI$19,SMALL(IF($AL$7:$AL$19&lt;&gt;"",IF($AI$7:$AI$19&lt;&gt;"",ROW($AI$7:$AI$19)-MIN(ROW($AI$7:$AI$19))+1,""),""),ROW()-ROW(A$21)+1)),"##0")," "),"")</f>
        <v/>
      </c>
      <c r="AK32" s="0" t="str">
        <f aca="false">IFERROR(CONCATENATE((INDEX($A$7:$A$19,SMALL(IF($AL$7:$AL$19&lt;&gt;"",IF($AI$7:$AI$19&lt;&gt;"",ROW($AI$7:$AI$19)-MIN(ROW($AI$7:$AI$19))+1,""),""),ROW()-ROW(A$21)+1))),),"")</f>
        <v/>
      </c>
    </row>
    <row r="33" customFormat="false" ht="15" hidden="false" customHeight="false" outlineLevel="0" collapsed="false">
      <c r="K33" s="0" t="str">
        <f aca="false">IFERROR(CONCATENATE(TEXT(INDEX($K$7:$K$19,SMALL(IF($N$7:$N$19&lt;&gt;"",IF($K$7:$K$19&lt;&gt;"",ROW($K$7:$K$19)-MIN(ROW($K$7:$K$19))+1,""),""),ROW()-ROW(A$21)+1)),"##0"),","),"")</f>
        <v/>
      </c>
      <c r="L33" s="0" t="str">
        <f aca="false">IFERROR(CONCATENATE((INDEX($N$7:$N$19,SMALL(IF($N$7:$N$19&lt;&gt;"",IF($K$7:$K$19&lt;&gt;"",ROW($K$7:$K$19)-MIN(ROW($K$7:$K$19))+1,""),""),ROW()-ROW(A$21)+1))),","),"")</f>
        <v/>
      </c>
      <c r="M33" s="0" t="str">
        <f aca="false">IFERROR(CONCATENATE((INDEX($A$7:$A$19,SMALL(IF($N$7:$N$19&lt;&gt;"",IF($K$7:$K$19&lt;&gt;"",ROW($K$7:$K$19)-MIN(ROW($K$7:$K$19))+1,""),""),ROW()-ROW(A$21)+1))),),"")</f>
        <v/>
      </c>
      <c r="Q33" s="0" t="str">
        <f aca="false">IFERROR(CONCATENATE((INDEX($T$7:$T$19,SMALL(IF($T$7:$T$19&lt;&gt;"",IF($Q$7:$Q$19&lt;&gt;"",ROW($Q$7:$Q$19)-MIN(ROW($Q$7:$Q$19))+1,""),""),ROW()-ROW(A$21)+1)))," "),"")</f>
        <v/>
      </c>
      <c r="R33" s="0" t="str">
        <f aca="false">IFERROR(CONCATENATE(TEXT(INDEX($Q$7:$Q$19,SMALL(IF($T$7:$T$19&lt;&gt;"",IF($Q$7:$Q$19&lt;&gt;"",ROW($Q$7:$Q$19)-MIN(ROW($Q$7:$Q$19))+1,""),""),ROW()-ROW(A$21)+1)),"##0")," "),"")</f>
        <v/>
      </c>
      <c r="S33" s="0" t="str">
        <f aca="false">IFERROR(CONCATENATE((INDEX($A$7:$A$19,SMALL(IF($T$7:$T$19&lt;&gt;"",IF($Q$7:$Q$19&lt;&gt;"",ROW($Q$7:$Q$19)-MIN(ROW($Q$7:$Q$19))+1,""),""),ROW()-ROW(A$21)+1))),),"")</f>
        <v/>
      </c>
      <c r="W33" s="0" t="str">
        <f aca="false">IFERROR(CONCATENATE((INDEX($Z$7:$Z$19,SMALL(IF($Z$7:$Z$19&lt;&gt;"",IF($W$7:$W$19&lt;&gt;"",ROW($W$7:$W$19)-MIN(ROW($W$7:$W$19))+1,""),""),ROW()-ROW(A$21)+1)))," "),"")</f>
        <v/>
      </c>
      <c r="X33" s="0" t="str">
        <f aca="false">IFERROR(CONCATENATE(TEXT(INDEX($W$7:$W$19,SMALL(IF($Z$7:$Z$19&lt;&gt;"",IF($W$7:$W$19&lt;&gt;"",ROW($W$7:$W$19)-MIN(ROW($W$7:$W$19))+1,""),""),ROW()-ROW(A$21)+1)),"##0")," "),"")</f>
        <v/>
      </c>
      <c r="Y33" s="0" t="str">
        <f aca="false">IFERROR(CONCATENATE((INDEX($A$7:$A$19,SMALL(IF($Z$7:$Z$19&lt;&gt;"",IF($W$7:$W$19&lt;&gt;"",ROW($W$7:$W$19)-MIN(ROW($W$7:$W$19))+1,""),""),ROW()-ROW(A$21)+1))),),"")</f>
        <v/>
      </c>
      <c r="AC33" s="0" t="str">
        <f aca="false">IFERROR(CONCATENATE((INDEX($AF$7:$AF$19,SMALL(IF($AF$7:$AF$19&lt;&gt;"",IF($AC$7:$AC$19&lt;&gt;"",ROW($AC$7:$AC$19)-MIN(ROW($AC$7:$AC$19))+1,""),""),ROW()-ROW(A$21)+1))),","),"")</f>
        <v/>
      </c>
      <c r="AD33" s="0" t="str">
        <f aca="false">IFERROR(CONCATENATE(TEXT(INDEX($AC$7:$AC$19,SMALL(IF($AF$7:$AF$19&lt;&gt;"",IF($AC$7:$AC$19&lt;&gt;"",ROW($AC$7:$AC$19)-MIN(ROW($AC$7:$AC$19))+1,""),""),ROW()-ROW(A$21)+1)),"##0"),","),"")</f>
        <v/>
      </c>
      <c r="AE33" s="0" t="str">
        <f aca="false">IFERROR(CONCATENATE((INDEX($A$7:$A$19,SMALL(IF($AF$7:$AF$19&lt;&gt;"",IF($AC$7:$AC$19&lt;&gt;"",ROW($AC$7:$AC$19)-MIN(ROW($AC$7:$AC$19))+1,""),""),ROW()-ROW(A$21)+1))),),"")</f>
        <v/>
      </c>
      <c r="AI33" s="0" t="str">
        <f aca="false">IFERROR(CONCATENATE((INDEX($AL$7:$AL$19,SMALL(IF($AL$7:$AL$19&lt;&gt;"",IF($AI$7:$AI$19&lt;&gt;"",ROW($AI$7:$AI$19)-MIN(ROW($AI$7:$AI$19))+1,""),""),ROW()-ROW(A$21)+1)))," "),"")</f>
        <v/>
      </c>
      <c r="AJ33" s="0" t="str">
        <f aca="false">IFERROR(CONCATENATE(TEXT(INDEX($AI$7:$AI$19,SMALL(IF($AL$7:$AL$19&lt;&gt;"",IF($AI$7:$AI$19&lt;&gt;"",ROW($AI$7:$AI$19)-MIN(ROW($AI$7:$AI$19))+1,""),""),ROW()-ROW(A$21)+1)),"##0")," "),"")</f>
        <v/>
      </c>
      <c r="AK33" s="0" t="str">
        <f aca="false">IFERROR(CONCATENATE((INDEX($A$7:$A$19,SMALL(IF($AL$7:$AL$19&lt;&gt;"",IF($AI$7:$AI$19&lt;&gt;"",ROW($AI$7:$AI$19)-MIN(ROW($AI$7:$AI$19))+1,""),""),ROW()-ROW(A$21)+1))),),"")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4">
    <cfRule type="cellIs" priority="2" operator="lessThanOrEqual" aboveAverage="0" equalAverage="0" bottom="0" percent="0" rank="0" text="" dxfId="0">
      <formula>H14</formula>
    </cfRule>
  </conditionalFormatting>
  <conditionalFormatting sqref="AD15">
    <cfRule type="cellIs" priority="3" operator="lessThanOrEqual" aboveAverage="0" equalAverage="0" bottom="0" percent="0" rank="0" text="" dxfId="0">
      <formula>H15</formula>
    </cfRule>
  </conditionalFormatting>
  <conditionalFormatting sqref="AD16">
    <cfRule type="cellIs" priority="4" operator="lessThanOrEqual" aboveAverage="0" equalAverage="0" bottom="0" percent="0" rank="0" text="" dxfId="0">
      <formula>H16</formula>
    </cfRule>
  </conditionalFormatting>
  <conditionalFormatting sqref="AD17">
    <cfRule type="cellIs" priority="5" operator="lessThanOrEqual" aboveAverage="0" equalAverage="0" bottom="0" percent="0" rank="0" text="" dxfId="0">
      <formula>H17</formula>
    </cfRule>
  </conditionalFormatting>
  <conditionalFormatting sqref="AD18">
    <cfRule type="cellIs" priority="6" operator="lessThanOrEqual" aboveAverage="0" equalAverage="0" bottom="0" percent="0" rank="0" text="" dxfId="0">
      <formula>H18</formula>
    </cfRule>
  </conditionalFormatting>
  <conditionalFormatting sqref="AD19">
    <cfRule type="cellIs" priority="7" operator="lessThanOrEqual" aboveAverage="0" equalAverage="0" bottom="0" percent="0" rank="0" text="" dxfId="0">
      <formula>H19</formula>
    </cfRule>
  </conditionalFormatting>
  <conditionalFormatting sqref="AD8">
    <cfRule type="cellIs" priority="8" operator="lessThanOrEqual" aboveAverage="0" equalAverage="0" bottom="0" percent="0" rank="0" text="" dxfId="0">
      <formula>H8</formula>
    </cfRule>
  </conditionalFormatting>
  <conditionalFormatting sqref="AE14">
    <cfRule type="cellIs" priority="9" operator="lessThanOrEqual" aboveAverage="0" equalAverage="0" bottom="0" percent="0" rank="0" text="" dxfId="0">
      <formula>I14</formula>
    </cfRule>
  </conditionalFormatting>
  <conditionalFormatting sqref="AE15">
    <cfRule type="cellIs" priority="10" operator="lessThanOrEqual" aboveAverage="0" equalAverage="0" bottom="0" percent="0" rank="0" text="" dxfId="0">
      <formula>I15</formula>
    </cfRule>
  </conditionalFormatting>
  <conditionalFormatting sqref="AE16">
    <cfRule type="cellIs" priority="11" operator="lessThanOrEqual" aboveAverage="0" equalAverage="0" bottom="0" percent="0" rank="0" text="" dxfId="0">
      <formula>I16</formula>
    </cfRule>
  </conditionalFormatting>
  <conditionalFormatting sqref="AE17">
    <cfRule type="cellIs" priority="12" operator="lessThanOrEqual" aboveAverage="0" equalAverage="0" bottom="0" percent="0" rank="0" text="" dxfId="0">
      <formula>I17</formula>
    </cfRule>
  </conditionalFormatting>
  <conditionalFormatting sqref="AE18">
    <cfRule type="cellIs" priority="13" operator="lessThanOrEqual" aboveAverage="0" equalAverage="0" bottom="0" percent="0" rank="0" text="" dxfId="0">
      <formula>I18</formula>
    </cfRule>
  </conditionalFormatting>
  <conditionalFormatting sqref="AE19">
    <cfRule type="cellIs" priority="14" operator="lessThanOrEqual" aboveAverage="0" equalAverage="0" bottom="0" percent="0" rank="0" text="" dxfId="0">
      <formula>I19</formula>
    </cfRule>
  </conditionalFormatting>
  <conditionalFormatting sqref="AE8">
    <cfRule type="cellIs" priority="15" operator="lessThanOrEqual" aboveAverage="0" equalAverage="0" bottom="0" percent="0" rank="0" text="" dxfId="0">
      <formula>I8</formula>
    </cfRule>
  </conditionalFormatting>
  <conditionalFormatting sqref="AJ16">
    <cfRule type="cellIs" priority="16" operator="lessThanOrEqual" aboveAverage="0" equalAverage="0" bottom="0" percent="0" rank="0" text="" dxfId="0">
      <formula>H16</formula>
    </cfRule>
  </conditionalFormatting>
  <conditionalFormatting sqref="AJ17">
    <cfRule type="cellIs" priority="17" operator="lessThanOrEqual" aboveAverage="0" equalAverage="0" bottom="0" percent="0" rank="0" text="" dxfId="0">
      <formula>H17</formula>
    </cfRule>
  </conditionalFormatting>
  <conditionalFormatting sqref="AJ19">
    <cfRule type="cellIs" priority="18" operator="lessThanOrEqual" aboveAverage="0" equalAverage="0" bottom="0" percent="0" rank="0" text="" dxfId="0">
      <formula>H19</formula>
    </cfRule>
  </conditionalFormatting>
  <conditionalFormatting sqref="AK16">
    <cfRule type="cellIs" priority="19" operator="lessThanOrEqual" aboveAverage="0" equalAverage="0" bottom="0" percent="0" rank="0" text="" dxfId="0">
      <formula>I16</formula>
    </cfRule>
  </conditionalFormatting>
  <conditionalFormatting sqref="AK17">
    <cfRule type="cellIs" priority="20" operator="lessThanOrEqual" aboveAverage="0" equalAverage="0" bottom="0" percent="0" rank="0" text="" dxfId="0">
      <formula>I17</formula>
    </cfRule>
  </conditionalFormatting>
  <conditionalFormatting sqref="AK19">
    <cfRule type="cellIs" priority="21" operator="lessThanOrEqual" aboveAverage="0" equalAverage="0" bottom="0" percent="0" rank="0" text="" dxfId="0">
      <formula>I19</formula>
    </cfRule>
  </conditionalFormatting>
  <conditionalFormatting sqref="L13">
    <cfRule type="cellIs" priority="22" operator="lessThanOrEqual" aboveAverage="0" equalAverage="0" bottom="0" percent="0" rank="0" text="" dxfId="0">
      <formula>H13</formula>
    </cfRule>
  </conditionalFormatting>
  <conditionalFormatting sqref="L14">
    <cfRule type="cellIs" priority="23" operator="lessThanOrEqual" aboveAverage="0" equalAverage="0" bottom="0" percent="0" rank="0" text="" dxfId="0">
      <formula>H14</formula>
    </cfRule>
  </conditionalFormatting>
  <conditionalFormatting sqref="L15">
    <cfRule type="cellIs" priority="24" operator="lessThanOrEqual" aboveAverage="0" equalAverage="0" bottom="0" percent="0" rank="0" text="" dxfId="0">
      <formula>H15</formula>
    </cfRule>
  </conditionalFormatting>
  <conditionalFormatting sqref="L16">
    <cfRule type="cellIs" priority="25" operator="lessThanOrEqual" aboveAverage="0" equalAverage="0" bottom="0" percent="0" rank="0" text="" dxfId="0">
      <formula>H16</formula>
    </cfRule>
  </conditionalFormatting>
  <conditionalFormatting sqref="L17">
    <cfRule type="cellIs" priority="26" operator="lessThanOrEqual" aboveAverage="0" equalAverage="0" bottom="0" percent="0" rank="0" text="" dxfId="0">
      <formula>H17</formula>
    </cfRule>
  </conditionalFormatting>
  <conditionalFormatting sqref="L18">
    <cfRule type="cellIs" priority="27" operator="lessThanOrEqual" aboveAverage="0" equalAverage="0" bottom="0" percent="0" rank="0" text="" dxfId="0">
      <formula>H18</formula>
    </cfRule>
  </conditionalFormatting>
  <conditionalFormatting sqref="L19">
    <cfRule type="cellIs" priority="28" operator="lessThanOrEqual" aboveAverage="0" equalAverage="0" bottom="0" percent="0" rank="0" text="" dxfId="0">
      <formula>H19</formula>
    </cfRule>
  </conditionalFormatting>
  <conditionalFormatting sqref="L7">
    <cfRule type="cellIs" priority="29" operator="lessThanOrEqual" aboveAverage="0" equalAverage="0" bottom="0" percent="0" rank="0" text="" dxfId="0">
      <formula>H7</formula>
    </cfRule>
  </conditionalFormatting>
  <conditionalFormatting sqref="L8">
    <cfRule type="cellIs" priority="30" operator="lessThanOrEqual" aboveAverage="0" equalAverage="0" bottom="0" percent="0" rank="0" text="" dxfId="0">
      <formula>H8</formula>
    </cfRule>
  </conditionalFormatting>
  <conditionalFormatting sqref="M13">
    <cfRule type="cellIs" priority="31" operator="lessThanOrEqual" aboveAverage="0" equalAverage="0" bottom="0" percent="0" rank="0" text="" dxfId="0">
      <formula>I13</formula>
    </cfRule>
  </conditionalFormatting>
  <conditionalFormatting sqref="M14">
    <cfRule type="cellIs" priority="32" operator="lessThanOrEqual" aboveAverage="0" equalAverage="0" bottom="0" percent="0" rank="0" text="" dxfId="0">
      <formula>I14</formula>
    </cfRule>
  </conditionalFormatting>
  <conditionalFormatting sqref="M15">
    <cfRule type="cellIs" priority="33" operator="lessThanOrEqual" aboveAverage="0" equalAverage="0" bottom="0" percent="0" rank="0" text="" dxfId="0">
      <formula>I15</formula>
    </cfRule>
  </conditionalFormatting>
  <conditionalFormatting sqref="M16">
    <cfRule type="cellIs" priority="34" operator="lessThanOrEqual" aboveAverage="0" equalAverage="0" bottom="0" percent="0" rank="0" text="" dxfId="0">
      <formula>I16</formula>
    </cfRule>
  </conditionalFormatting>
  <conditionalFormatting sqref="M17">
    <cfRule type="cellIs" priority="35" operator="lessThanOrEqual" aboveAverage="0" equalAverage="0" bottom="0" percent="0" rank="0" text="" dxfId="0">
      <formula>I17</formula>
    </cfRule>
  </conditionalFormatting>
  <conditionalFormatting sqref="M18">
    <cfRule type="cellIs" priority="36" operator="lessThanOrEqual" aboveAverage="0" equalAverage="0" bottom="0" percent="0" rank="0" text="" dxfId="0">
      <formula>I18</formula>
    </cfRule>
  </conditionalFormatting>
  <conditionalFormatting sqref="M19">
    <cfRule type="cellIs" priority="37" operator="lessThanOrEqual" aboveAverage="0" equalAverage="0" bottom="0" percent="0" rank="0" text="" dxfId="0">
      <formula>I19</formula>
    </cfRule>
  </conditionalFormatting>
  <conditionalFormatting sqref="M7">
    <cfRule type="cellIs" priority="38" operator="lessThanOrEqual" aboveAverage="0" equalAverage="0" bottom="0" percent="0" rank="0" text="" dxfId="0">
      <formula>I7</formula>
    </cfRule>
  </conditionalFormatting>
  <conditionalFormatting sqref="M8">
    <cfRule type="cellIs" priority="39" operator="lessThanOrEqual" aboveAverage="0" equalAverage="0" bottom="0" percent="0" rank="0" text="" dxfId="0">
      <formula>I8</formula>
    </cfRule>
  </conditionalFormatting>
  <conditionalFormatting sqref="R14">
    <cfRule type="cellIs" priority="40" operator="lessThanOrEqual" aboveAverage="0" equalAverage="0" bottom="0" percent="0" rank="0" text="" dxfId="0">
      <formula>H14</formula>
    </cfRule>
  </conditionalFormatting>
  <conditionalFormatting sqref="R16">
    <cfRule type="cellIs" priority="41" operator="lessThanOrEqual" aboveAverage="0" equalAverage="0" bottom="0" percent="0" rank="0" text="" dxfId="0">
      <formula>H16</formula>
    </cfRule>
  </conditionalFormatting>
  <conditionalFormatting sqref="R17">
    <cfRule type="cellIs" priority="42" operator="lessThanOrEqual" aboveAverage="0" equalAverage="0" bottom="0" percent="0" rank="0" text="" dxfId="0">
      <formula>H17</formula>
    </cfRule>
  </conditionalFormatting>
  <conditionalFormatting sqref="R18">
    <cfRule type="cellIs" priority="43" operator="lessThanOrEqual" aboveAverage="0" equalAverage="0" bottom="0" percent="0" rank="0" text="" dxfId="0">
      <formula>H18</formula>
    </cfRule>
  </conditionalFormatting>
  <conditionalFormatting sqref="R19">
    <cfRule type="cellIs" priority="44" operator="lessThanOrEqual" aboveAverage="0" equalAverage="0" bottom="0" percent="0" rank="0" text="" dxfId="0">
      <formula>H19</formula>
    </cfRule>
  </conditionalFormatting>
  <conditionalFormatting sqref="R8">
    <cfRule type="cellIs" priority="45" operator="lessThanOrEqual" aboveAverage="0" equalAverage="0" bottom="0" percent="0" rank="0" text="" dxfId="0">
      <formula>H8</formula>
    </cfRule>
  </conditionalFormatting>
  <conditionalFormatting sqref="S14">
    <cfRule type="cellIs" priority="46" operator="lessThanOrEqual" aboveAverage="0" equalAverage="0" bottom="0" percent="0" rank="0" text="" dxfId="0">
      <formula>I14</formula>
    </cfRule>
  </conditionalFormatting>
  <conditionalFormatting sqref="S16">
    <cfRule type="cellIs" priority="47" operator="lessThanOrEqual" aboveAverage="0" equalAverage="0" bottom="0" percent="0" rank="0" text="" dxfId="0">
      <formula>I16</formula>
    </cfRule>
  </conditionalFormatting>
  <conditionalFormatting sqref="S17">
    <cfRule type="cellIs" priority="48" operator="lessThanOrEqual" aboveAverage="0" equalAverage="0" bottom="0" percent="0" rank="0" text="" dxfId="0">
      <formula>I17</formula>
    </cfRule>
  </conditionalFormatting>
  <conditionalFormatting sqref="S18">
    <cfRule type="cellIs" priority="49" operator="lessThanOrEqual" aboveAverage="0" equalAverage="0" bottom="0" percent="0" rank="0" text="" dxfId="0">
      <formula>I18</formula>
    </cfRule>
  </conditionalFormatting>
  <conditionalFormatting sqref="S19">
    <cfRule type="cellIs" priority="50" operator="lessThanOrEqual" aboveAverage="0" equalAverage="0" bottom="0" percent="0" rank="0" text="" dxfId="0">
      <formula>I19</formula>
    </cfRule>
  </conditionalFormatting>
  <conditionalFormatting sqref="S8">
    <cfRule type="cellIs" priority="51" operator="lessThanOrEqual" aboveAverage="0" equalAverage="0" bottom="0" percent="0" rank="0" text="" dxfId="0">
      <formula>I8</formula>
    </cfRule>
  </conditionalFormatting>
  <conditionalFormatting sqref="X14">
    <cfRule type="cellIs" priority="52" operator="lessThanOrEqual" aboveAverage="0" equalAverage="0" bottom="0" percent="0" rank="0" text="" dxfId="0">
      <formula>H14</formula>
    </cfRule>
  </conditionalFormatting>
  <conditionalFormatting sqref="X15">
    <cfRule type="cellIs" priority="53" operator="lessThanOrEqual" aboveAverage="0" equalAverage="0" bottom="0" percent="0" rank="0" text="" dxfId="0">
      <formula>H15</formula>
    </cfRule>
  </conditionalFormatting>
  <conditionalFormatting sqref="X16">
    <cfRule type="cellIs" priority="54" operator="lessThanOrEqual" aboveAverage="0" equalAverage="0" bottom="0" percent="0" rank="0" text="" dxfId="0">
      <formula>H16</formula>
    </cfRule>
  </conditionalFormatting>
  <conditionalFormatting sqref="X17">
    <cfRule type="cellIs" priority="55" operator="lessThanOrEqual" aboveAverage="0" equalAverage="0" bottom="0" percent="0" rank="0" text="" dxfId="0">
      <formula>H17</formula>
    </cfRule>
  </conditionalFormatting>
  <conditionalFormatting sqref="X18">
    <cfRule type="cellIs" priority="56" operator="lessThanOrEqual" aboveAverage="0" equalAverage="0" bottom="0" percent="0" rank="0" text="" dxfId="0">
      <formula>H18</formula>
    </cfRule>
  </conditionalFormatting>
  <conditionalFormatting sqref="X19">
    <cfRule type="cellIs" priority="57" operator="lessThanOrEqual" aboveAverage="0" equalAverage="0" bottom="0" percent="0" rank="0" text="" dxfId="0">
      <formula>H19</formula>
    </cfRule>
  </conditionalFormatting>
  <conditionalFormatting sqref="X7">
    <cfRule type="cellIs" priority="58" operator="lessThanOrEqual" aboveAverage="0" equalAverage="0" bottom="0" percent="0" rank="0" text="" dxfId="0">
      <formula>H7</formula>
    </cfRule>
  </conditionalFormatting>
  <conditionalFormatting sqref="X8">
    <cfRule type="cellIs" priority="59" operator="lessThanOrEqual" aboveAverage="0" equalAverage="0" bottom="0" percent="0" rank="0" text="" dxfId="0">
      <formula>H8</formula>
    </cfRule>
  </conditionalFormatting>
  <conditionalFormatting sqref="Y14">
    <cfRule type="cellIs" priority="60" operator="lessThanOrEqual" aboveAverage="0" equalAverage="0" bottom="0" percent="0" rank="0" text="" dxfId="0">
      <formula>I14</formula>
    </cfRule>
  </conditionalFormatting>
  <conditionalFormatting sqref="Y15">
    <cfRule type="cellIs" priority="61" operator="lessThanOrEqual" aboveAverage="0" equalAverage="0" bottom="0" percent="0" rank="0" text="" dxfId="0">
      <formula>I15</formula>
    </cfRule>
  </conditionalFormatting>
  <conditionalFormatting sqref="Y16">
    <cfRule type="cellIs" priority="62" operator="lessThanOrEqual" aboveAverage="0" equalAverage="0" bottom="0" percent="0" rank="0" text="" dxfId="0">
      <formula>I16</formula>
    </cfRule>
  </conditionalFormatting>
  <conditionalFormatting sqref="Y17">
    <cfRule type="cellIs" priority="63" operator="lessThanOrEqual" aboveAverage="0" equalAverage="0" bottom="0" percent="0" rank="0" text="" dxfId="0">
      <formula>I17</formula>
    </cfRule>
  </conditionalFormatting>
  <conditionalFormatting sqref="Y18">
    <cfRule type="cellIs" priority="64" operator="lessThanOrEqual" aboveAverage="0" equalAverage="0" bottom="0" percent="0" rank="0" text="" dxfId="0">
      <formula>I18</formula>
    </cfRule>
  </conditionalFormatting>
  <conditionalFormatting sqref="Y19">
    <cfRule type="cellIs" priority="65" operator="lessThanOrEqual" aboveAverage="0" equalAverage="0" bottom="0" percent="0" rank="0" text="" dxfId="0">
      <formula>I19</formula>
    </cfRule>
  </conditionalFormatting>
  <conditionalFormatting sqref="Y7">
    <cfRule type="cellIs" priority="66" operator="lessThanOrEqual" aboveAverage="0" equalAverage="0" bottom="0" percent="0" rank="0" text="" dxfId="0">
      <formula>I7</formula>
    </cfRule>
  </conditionalFormatting>
  <conditionalFormatting sqref="Y8">
    <cfRule type="cellIs" priority="67" operator="lessThanOrEqual" aboveAverage="0" equalAverage="0" bottom="0" percent="0" rank="0" text="" dxfId="0">
      <formula>I8</formula>
    </cfRule>
  </conditionalFormatting>
  <hyperlinks>
    <hyperlink ref="O7" r:id="rId2" display="Link"/>
    <hyperlink ref="AA7" r:id="rId3" display="Link"/>
    <hyperlink ref="O8" r:id="rId4" display="Link"/>
    <hyperlink ref="U8" r:id="rId5" display="Link"/>
    <hyperlink ref="AA8" r:id="rId6" display="Link"/>
    <hyperlink ref="AG8" r:id="rId7" display="Link"/>
    <hyperlink ref="O13" r:id="rId8" display="Link"/>
    <hyperlink ref="AA13" r:id="rId9" display="Link"/>
    <hyperlink ref="O14" r:id="rId10" display="Link"/>
    <hyperlink ref="U14" r:id="rId11" display="Link"/>
    <hyperlink ref="AA14" r:id="rId12" display="Link"/>
    <hyperlink ref="AG14" r:id="rId13" display="Link"/>
    <hyperlink ref="O15" r:id="rId14" display="Link"/>
    <hyperlink ref="U15" r:id="rId15" display="Link"/>
    <hyperlink ref="AA15" r:id="rId16" display="Link"/>
    <hyperlink ref="AG15" r:id="rId17" display="Link"/>
    <hyperlink ref="O16" r:id="rId18" display="Link"/>
    <hyperlink ref="U16" r:id="rId19" display="Link"/>
    <hyperlink ref="AA16" r:id="rId20" display="Link"/>
    <hyperlink ref="AG16" r:id="rId21" display="Link"/>
    <hyperlink ref="AM16" r:id="rId22" display="Link"/>
    <hyperlink ref="O17" r:id="rId23" display="Link"/>
    <hyperlink ref="U17" r:id="rId24" display="Link"/>
    <hyperlink ref="AA17" r:id="rId25" display="Link"/>
    <hyperlink ref="AG17" r:id="rId26" display="Link"/>
    <hyperlink ref="AM17" r:id="rId27" display="Link"/>
    <hyperlink ref="O18" r:id="rId28" display="Link"/>
    <hyperlink ref="U18" r:id="rId29" display="Link"/>
    <hyperlink ref="AA18" r:id="rId30" display="Link"/>
    <hyperlink ref="AG18" r:id="rId31" display="Link"/>
    <hyperlink ref="O19" r:id="rId32" display="Link"/>
    <hyperlink ref="U19" r:id="rId33" display="Link"/>
    <hyperlink ref="AA19" r:id="rId34" display="Link"/>
    <hyperlink ref="AG19" r:id="rId35" display="Link"/>
    <hyperlink ref="AM19" r:id="rId36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2017-05-09T20:44:08Z</dcterms:created>
  <dc:language>es-AR</dc:language>
  <dcterms:modified xsi:type="dcterms:W3CDTF">2017-05-09T17:45:12Z</dcterms:modified>
  <cp:revision>1</cp:revision>
</cp:coreProperties>
</file>