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versionA" sheetId="1" state="visible" r:id="rId2"/>
  </sheets>
  <definedNames>
    <definedName function="false" hidden="false" name="BoardQty" vbProcedure="false">versionA!$I$1</definedName>
    <definedName function="false" hidden="false" name="digikey_part_data" vbProcedure="false">versionA!$J$5:$O$45</definedName>
    <definedName function="false" hidden="false" name="farnell_part_data" vbProcedure="false">versionA!$P$5:$U$45</definedName>
    <definedName function="false" hidden="false" name="global_part_data" vbProcedure="false">versionA!$A$5:$I$45</definedName>
    <definedName function="false" hidden="false" name="mouser_part_data" vbProcedure="false">versionA!$V$5:$AA$45</definedName>
    <definedName function="false" hidden="false" name="newark_part_data" vbProcedure="false">versionA!$AB$5:$AG$45</definedName>
    <definedName function="false" hidden="false" name="rs_part_data" vbProcedure="false">versionA!$AH$5:$AM$45</definedName>
    <definedName function="false" hidden="false" name="TotalCost" vbProcedure="false">versionA!$I$2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sz val="8"/>
            <color rgb="FF000000"/>
            <rFont val="Tahoma"/>
            <family val="2"/>
            <charset val="1"/>
          </rPr>
          <t>Schematic identifier for each part.</t>
        </r>
      </text>
    </comment>
    <comment ref="B6" authorId="0">
      <text>
        <r>
          <rPr>
            <sz val="8"/>
            <color rgb="FF000000"/>
            <rFont val="Tahoma"/>
            <family val="2"/>
            <charset val="1"/>
          </rPr>
          <t>Value of each part.</t>
        </r>
      </text>
    </comment>
    <comment ref="C6" authorId="0">
      <text>
        <r>
          <rPr>
            <sz val="8"/>
            <color rgb="FF000000"/>
            <rFont val="Tahoma"/>
            <family val="2"/>
            <charset val="1"/>
          </rPr>
          <t>Description of each part.</t>
        </r>
      </text>
    </comment>
    <comment ref="D6" authorId="0">
      <text>
        <r>
          <rPr>
            <sz val="8"/>
            <color rgb="FF000000"/>
            <rFont val="Tahoma"/>
            <family val="2"/>
            <charset val="1"/>
          </rPr>
          <t>PCB footprint for each part.</t>
        </r>
      </text>
    </comment>
    <comment ref="E6" authorId="0">
      <text>
        <r>
          <rPr>
            <sz val="8"/>
            <color rgb="FF000000"/>
            <rFont val="Tahoma"/>
            <family val="2"/>
            <charset val="1"/>
          </rPr>
          <t>Manufacturer of each part.</t>
        </r>
      </text>
    </comment>
    <comment ref="F6" authorId="0">
      <text>
        <r>
          <rPr>
            <sz val="8"/>
            <color rgb="FF000000"/>
            <rFont val="Tahoma"/>
            <family val="2"/>
            <charset val="1"/>
          </rPr>
          <t>Manufacturer number for each part.</t>
        </r>
      </text>
    </comment>
    <comment ref="G6" authorId="0">
      <text>
        <r>
          <rPr>
            <sz val="8"/>
            <color rgb="FF000000"/>
            <rFont val="Tahoma"/>
            <family val="2"/>
            <charset val="1"/>
          </rPr>
          <t>Total number of each part needed to assemble the board.</t>
        </r>
      </text>
    </comment>
    <comment ref="H6" authorId="0">
      <text>
        <r>
          <rPr>
            <sz val="8"/>
            <color rgb="FF000000"/>
            <rFont val="Tahoma"/>
            <family val="2"/>
            <charset val="1"/>
          </rPr>
          <t>Minimum unit price for each part across all distributors.</t>
        </r>
      </text>
    </comment>
    <comment ref="I6" authorId="0">
      <text>
        <r>
          <rPr>
            <sz val="8"/>
            <color rgb="FF000000"/>
            <rFont val="Tahoma"/>
            <family val="2"/>
            <charset val="1"/>
          </rPr>
          <t>Minimum extended price for each part across all distributors.</t>
        </r>
      </text>
    </comment>
    <comment ref="J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K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L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M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N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O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P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Q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R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S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T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U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V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W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X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Y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Z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AA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AB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AC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AD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AE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AF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AG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AH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AI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AJ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AK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AL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AM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</commentList>
</comments>
</file>

<file path=xl/sharedStrings.xml><?xml version="1.0" encoding="utf-8"?>
<sst xmlns="http://schemas.openxmlformats.org/spreadsheetml/2006/main" count="487" uniqueCount="277">
  <si>
    <t>Board Qty:</t>
  </si>
  <si>
    <t>Total Cost:</t>
  </si>
  <si>
    <t>Unit Cost:</t>
  </si>
  <si>
    <t>Global Part Info</t>
  </si>
  <si>
    <t>Digi-Key</t>
  </si>
  <si>
    <t>Farnell</t>
  </si>
  <si>
    <t>Mouser</t>
  </si>
  <si>
    <t>Newark</t>
  </si>
  <si>
    <t>Rs Components</t>
  </si>
  <si>
    <t>Refs</t>
  </si>
  <si>
    <t>Value</t>
  </si>
  <si>
    <t>Desc</t>
  </si>
  <si>
    <t>Footprint</t>
  </si>
  <si>
    <t>Manf</t>
  </si>
  <si>
    <t>Manf#</t>
  </si>
  <si>
    <t>Qty</t>
  </si>
  <si>
    <t>Unit$</t>
  </si>
  <si>
    <t>Ext$</t>
  </si>
  <si>
    <t>Avail</t>
  </si>
  <si>
    <t>Purch</t>
  </si>
  <si>
    <t>Cat#</t>
  </si>
  <si>
    <t>Doc</t>
  </si>
  <si>
    <t>G2</t>
  </si>
  <si>
    <t>LOGO_INTI</t>
  </si>
  <si>
    <t>U1</t>
  </si>
  <si>
    <t>TPS2115a</t>
  </si>
  <si>
    <t>IC OR CTRLR SRC SELECT 8SON </t>
  </si>
  <si>
    <t>footprints:TPS2115A</t>
  </si>
  <si>
    <t>Texas Instruments</t>
  </si>
  <si>
    <t>TPS2115ADRBR</t>
  </si>
  <si>
    <t>296-23394-1-ND</t>
  </si>
  <si>
    <t>Link</t>
  </si>
  <si>
    <t>2383157</t>
  </si>
  <si>
    <t>595-TPS2115ADRBR</t>
  </si>
  <si>
    <t>87W8974</t>
  </si>
  <si>
    <t>F1-F6</t>
  </si>
  <si>
    <t>CONN_1</t>
  </si>
  <si>
    <t>footprints:FIDUCIAL_65MIL</t>
  </si>
  <si>
    <t>R15,R18</t>
  </si>
  <si>
    <t>0 ohm</t>
  </si>
  <si>
    <t>RES SMD 0.0OHM JUMPER 1/16W 0402</t>
  </si>
  <si>
    <t>footprints:r_0402</t>
  </si>
  <si>
    <t>Yageo</t>
  </si>
  <si>
    <t>RC0402JR-070RL</t>
  </si>
  <si>
    <t>311-0.0JRCT-ND</t>
  </si>
  <si>
    <t>9232516</t>
  </si>
  <si>
    <t>603-RC0402JR-070RL</t>
  </si>
  <si>
    <t>67R9963</t>
  </si>
  <si>
    <t>618-5804</t>
  </si>
  <si>
    <t>R2</t>
  </si>
  <si>
    <t>68K</t>
  </si>
  <si>
    <t>RES SMD 68K OHM 1 1/20W 0201</t>
  </si>
  <si>
    <t>footprints:r_0201</t>
  </si>
  <si>
    <t>Panasonic Electronic Components</t>
  </si>
  <si>
    <t>ERJ-1GEF6802C</t>
  </si>
  <si>
    <t>P68.0KABCT-ND</t>
  </si>
  <si>
    <t>667-ERJ-1GEF6802C</t>
  </si>
  <si>
    <t>51W4920</t>
  </si>
  <si>
    <t>R4</t>
  </si>
  <si>
    <t>1.5K</t>
  </si>
  <si>
    <t>RES SMD 1.5K OHM 5% 1/20W 0201 </t>
  </si>
  <si>
    <t>RC0201JR-071K5L </t>
  </si>
  <si>
    <t>311-1.5KNCT-ND</t>
  </si>
  <si>
    <t>603-RC0201JR-071K5L</t>
  </si>
  <si>
    <t>66R0918</t>
  </si>
  <si>
    <t>U3</t>
  </si>
  <si>
    <t>MCP73831</t>
  </si>
  <si>
    <t>Charger IC Lithium-Ion/Polymer 8-DFN (2x3)</t>
  </si>
  <si>
    <t>footprints:MCP73821</t>
  </si>
  <si>
    <t>Microchip Technology</t>
  </si>
  <si>
    <t>MCP73831-2ACI/MC</t>
  </si>
  <si>
    <t>MCP73831-2ACI/MC-ND</t>
  </si>
  <si>
    <t>2709764</t>
  </si>
  <si>
    <t>579-MCP73831-2ACI/MC</t>
  </si>
  <si>
    <t>12AC9925</t>
  </si>
  <si>
    <t>823-1035</t>
  </si>
  <si>
    <t>U5</t>
  </si>
  <si>
    <t>LBCA2HNZYZ-711</t>
  </si>
  <si>
    <t>RF TXRX MOD BLUETOOTH CHIP ANT</t>
  </si>
  <si>
    <t>footprints:LBCA2A2HNZYZ-711</t>
  </si>
  <si>
    <t>Murata Electronics North America</t>
  </si>
  <si>
    <t>490-10561-1-ND</t>
  </si>
  <si>
    <t>81-LBCA2HNZYZ-711</t>
  </si>
  <si>
    <t>U4</t>
  </si>
  <si>
    <t>MKL03Z32CAF4R</t>
  </si>
  <si>
    <t>ARM Cortex-M0+ Kinetis KL03 Microcontroller IC 32-Bit 48MHz 32KB (32K x 8) FLASH 20-WLCSP</t>
  </si>
  <si>
    <t>footprints:MKL03Z32CAF4R</t>
  </si>
  <si>
    <t>Freescale Semiconductor NXP</t>
  </si>
  <si>
    <t>MKL03Z32CAF4RTR-ND</t>
  </si>
  <si>
    <t>2433441</t>
  </si>
  <si>
    <t>841-MKL03Z32CAF4R</t>
  </si>
  <si>
    <t>45X4873</t>
  </si>
  <si>
    <t>J1</t>
  </si>
  <si>
    <t>DF12D-3.0-10DP-0.5V-81</t>
  </si>
  <si>
    <t>10 Position Connector Header Surface Mount</t>
  </si>
  <si>
    <t>footprints:df12(3.0)-10dp-0.5v</t>
  </si>
  <si>
    <t>Hirose Electric Co Ltd</t>
  </si>
  <si>
    <t>H11736CT-ND</t>
  </si>
  <si>
    <t>2300329</t>
  </si>
  <si>
    <t>798-DF12D3010DP05V81</t>
  </si>
  <si>
    <t>772-6838</t>
  </si>
  <si>
    <t>C4-C7,C9,C11,C12,C15</t>
  </si>
  <si>
    <t>0.1uF</t>
  </si>
  <si>
    <t>0.10uF 10V Ceramic Capacitor X5R 0201</t>
  </si>
  <si>
    <t>footprints:c_0201</t>
  </si>
  <si>
    <t>GRM033R61A104ME15D</t>
  </si>
  <si>
    <t>490-5405-1-ND</t>
  </si>
  <si>
    <t>81-GRM033R61A104ME5D</t>
  </si>
  <si>
    <t>04X3188</t>
  </si>
  <si>
    <t>R14</t>
  </si>
  <si>
    <t>BT1</t>
  </si>
  <si>
    <t>DNP</t>
  </si>
  <si>
    <t>Pad's  battery.</t>
  </si>
  <si>
    <t>footprints:BAT_CON</t>
  </si>
  <si>
    <t>Y1</t>
  </si>
  <si>
    <t>32,768 kHz</t>
  </si>
  <si>
    <t>CRYSTAL 32.7680KHZ 9PF SMD</t>
  </si>
  <si>
    <t>footprints:ABS05-32.768KHZ-9-T</t>
  </si>
  <si>
    <t>Abracon LLC</t>
  </si>
  <si>
    <t>ABS05-32.768KHZ-9-T</t>
  </si>
  <si>
    <t>535-11897-1-ND</t>
  </si>
  <si>
    <t>2467858</t>
  </si>
  <si>
    <t>815-ABS05-32.768K9T</t>
  </si>
  <si>
    <t>40Y2049</t>
  </si>
  <si>
    <t>TP1-TP5</t>
  </si>
  <si>
    <t>TESTPOINT</t>
  </si>
  <si>
    <t>footprints:TESTPOINT</t>
  </si>
  <si>
    <t>C16,C17</t>
  </si>
  <si>
    <t>C13</t>
  </si>
  <si>
    <t>2.2uF</t>
  </si>
  <si>
    <t>2.2uF 6.3V Ceramic Capacitor X5R 0201</t>
  </si>
  <si>
    <t>GRM033R60J225ME15D</t>
  </si>
  <si>
    <t>490-13224-1-ND</t>
  </si>
  <si>
    <t>81-GRM033R60J225ME5D</t>
  </si>
  <si>
    <t>R12,R13</t>
  </si>
  <si>
    <t>220</t>
  </si>
  <si>
    <t>RES SMD 220 OHM 5 1/20W 0201</t>
  </si>
  <si>
    <t>RC0201JR-07220RL</t>
  </si>
  <si>
    <t>311-220NCT-ND</t>
  </si>
  <si>
    <t>1711597</t>
  </si>
  <si>
    <t>603-RC0201JR-07220RL</t>
  </si>
  <si>
    <t>66R0974</t>
  </si>
  <si>
    <t>C14</t>
  </si>
  <si>
    <t>10nF</t>
  </si>
  <si>
    <t>10000pF 10V Ceramic Capacitor X5R 0201</t>
  </si>
  <si>
    <t>GRM033R61A103KA01D</t>
  </si>
  <si>
    <t>490-3166-1-ND</t>
  </si>
  <si>
    <t>2470449</t>
  </si>
  <si>
    <t>81-GRM033R61A103KA01</t>
  </si>
  <si>
    <t>45Y5192</t>
  </si>
  <si>
    <t>820-0659</t>
  </si>
  <si>
    <t>C8,C10</t>
  </si>
  <si>
    <t>1uF</t>
  </si>
  <si>
    <t>1uF 10V Ceramic Capacitor X5R 0201</t>
  </si>
  <si>
    <t>Samsung Electro-Mechanics America, Inc.</t>
  </si>
  <si>
    <t>CL03A105MP3ZSNH</t>
  </si>
  <si>
    <t>1276-6816-1-ND</t>
  </si>
  <si>
    <t>D1</t>
  </si>
  <si>
    <t>ESD5V0D3-TP</t>
  </si>
  <si>
    <t>TVS DIODE 5VWM 9.8VC SOD323</t>
  </si>
  <si>
    <t>footprints:SOD-323</t>
  </si>
  <si>
    <t>Micro Commercial Co</t>
  </si>
  <si>
    <t>ESD5V0D3-TPMSCT-ND</t>
  </si>
  <si>
    <t>1924352</t>
  </si>
  <si>
    <t>833-ESD5V0D3-TP</t>
  </si>
  <si>
    <t>51T4894</t>
  </si>
  <si>
    <t>D2,D3</t>
  </si>
  <si>
    <t>LED_RABG</t>
  </si>
  <si>
    <t>(RGB) LED Indication</t>
  </si>
  <si>
    <t>footprints:SML-LX0404SIUPGUSB</t>
  </si>
  <si>
    <t>Lumex Opto/Components Inc. </t>
  </si>
  <si>
    <t>SML-LX0404SIUPGUSB</t>
  </si>
  <si>
    <t>67-2125-1-ND</t>
  </si>
  <si>
    <t>2369058</t>
  </si>
  <si>
    <t>696-LX0404SIUPGUSB</t>
  </si>
  <si>
    <t>23T0583</t>
  </si>
  <si>
    <t>888-6013</t>
  </si>
  <si>
    <t>C19,C21</t>
  </si>
  <si>
    <t>footprints:c_0402</t>
  </si>
  <si>
    <t>R16,R17</t>
  </si>
  <si>
    <t>R3</t>
  </si>
  <si>
    <t>RES SMD 470 OHM 5 1/20W 0201</t>
  </si>
  <si>
    <t>RC0201JR-07470RL</t>
  </si>
  <si>
    <t>311-470NCT-ND</t>
  </si>
  <si>
    <t>603-RC0201JR-07470RL</t>
  </si>
  <si>
    <t>C20</t>
  </si>
  <si>
    <t>22pF</t>
  </si>
  <si>
    <t>CAP CER 22PF 10V NP0 0402</t>
  </si>
  <si>
    <t>Wurth Electronics Inc</t>
  </si>
  <si>
    <t>885012005009</t>
  </si>
  <si>
    <t>732-7427-1-ND</t>
  </si>
  <si>
    <t>2533782</t>
  </si>
  <si>
    <t>710-885012005009</t>
  </si>
  <si>
    <t>15AC9271</t>
  </si>
  <si>
    <t>GS2</t>
  </si>
  <si>
    <t>Rest_MCU</t>
  </si>
  <si>
    <t>Pad para poder reemplazar boton de reset</t>
  </si>
  <si>
    <t>footprints:GS2</t>
  </si>
  <si>
    <t>R6,R7,R9</t>
  </si>
  <si>
    <t>10K</t>
  </si>
  <si>
    <t>RES SMD 10K OHM 5% 1/20W 0201</t>
  </si>
  <si>
    <t>RC0201JR-0710KL</t>
  </si>
  <si>
    <t>311-10KNCT-ND</t>
  </si>
  <si>
    <t>1458865</t>
  </si>
  <si>
    <t>603-RC0201JR-0710KL</t>
  </si>
  <si>
    <t>67R9867</t>
  </si>
  <si>
    <t>USB1</t>
  </si>
  <si>
    <t>USB-MICRO</t>
  </si>
  <si>
    <t>USB - micro AB USB 2.0 Receptacle Connector 5 Position Surface Mount</t>
  </si>
  <si>
    <t>footprints:conn_usb_B_micro_smd</t>
  </si>
  <si>
    <t>ZX62-AB-5PA(31) </t>
  </si>
  <si>
    <t>H125279CT-ND</t>
  </si>
  <si>
    <t>2663341</t>
  </si>
  <si>
    <t>798-ZX62-AB-5PA31</t>
  </si>
  <si>
    <t>685-0961</t>
  </si>
  <si>
    <t>C1-C3,C22</t>
  </si>
  <si>
    <t>4.7uF</t>
  </si>
  <si>
    <t>4.7uF 6.3V Ceramic Capacitor X5R 0201</t>
  </si>
  <si>
    <t>GRM035R60J475ME15D</t>
  </si>
  <si>
    <t>490-13230-1-ND</t>
  </si>
  <si>
    <t>81-GRM035R60J475ME5D</t>
  </si>
  <si>
    <t>R10,R19</t>
  </si>
  <si>
    <t>330</t>
  </si>
  <si>
    <t>RES SMD 330 OHM 5% 1/20W 0201 </t>
  </si>
  <si>
    <t>RC0201JR-07330RL </t>
  </si>
  <si>
    <t>311-330NCT-ND</t>
  </si>
  <si>
    <t>603-RC0201JR-07330RL</t>
  </si>
  <si>
    <t>66R0996</t>
  </si>
  <si>
    <t>C18</t>
  </si>
  <si>
    <t>SW1</t>
  </si>
  <si>
    <t>SIDE_SW</t>
  </si>
  <si>
    <t>Tactile Switch SPST-NO Side Actuated Surface Mount</t>
  </si>
  <si>
    <t>footprints:B3U_3000PB</t>
  </si>
  <si>
    <t>Omron Electronics Inc-EMC Div</t>
  </si>
  <si>
    <t>B3U-3000P-B</t>
  </si>
  <si>
    <t>SW1256CT-ND</t>
  </si>
  <si>
    <t>1333656</t>
  </si>
  <si>
    <t>653-B3U-3000P-B</t>
  </si>
  <si>
    <t>39M4624</t>
  </si>
  <si>
    <t>807-4321</t>
  </si>
  <si>
    <t>R1</t>
  </si>
  <si>
    <t>49.9</t>
  </si>
  <si>
    <t>RES SMD 49.9 OHM 1  1/20W 0201</t>
  </si>
  <si>
    <t>ERJ-1GEF49R9C</t>
  </si>
  <si>
    <t>P49.9ABCT-ND</t>
  </si>
  <si>
    <t>2282167</t>
  </si>
  <si>
    <t>667-ERJ-1GEF49R9C</t>
  </si>
  <si>
    <t>53W4021</t>
  </si>
  <si>
    <t>812-6602</t>
  </si>
  <si>
    <t>G1</t>
  </si>
  <si>
    <t>footprints:LOGO_INTI</t>
  </si>
  <si>
    <t>U6</t>
  </si>
  <si>
    <t>MPU-9250</t>
  </si>
  <si>
    <t>Accelerometer, Gyroscope, Magnetometer, 3 Axis Sensor I2C, SPI Output</t>
  </si>
  <si>
    <t>footprints:MPU-9250</t>
  </si>
  <si>
    <t>InvenSense</t>
  </si>
  <si>
    <t>1428-1019-1-ND</t>
  </si>
  <si>
    <t>474-SEN-14001</t>
  </si>
  <si>
    <t>883-7942</t>
  </si>
  <si>
    <t>R5,R8</t>
  </si>
  <si>
    <t>4.7K</t>
  </si>
  <si>
    <t>RES SMD 4.7K OHM 5% 1/20W 0201</t>
  </si>
  <si>
    <t>RC0201JR-074K7L</t>
  </si>
  <si>
    <t>311-4.7KNCT-ND</t>
  </si>
  <si>
    <t>1458886</t>
  </si>
  <si>
    <t>603-RC0201JR-074K7L</t>
  </si>
  <si>
    <t>59M5086</t>
  </si>
  <si>
    <t>U2</t>
  </si>
  <si>
    <t>TPS82740B</t>
  </si>
  <si>
    <t>DC DC Converter 1 Output 2.6 - 3.3 V 200mA 2.2V - 5.5V Input</t>
  </si>
  <si>
    <t>footprints:TPS82740B</t>
  </si>
  <si>
    <t>TPS82740BSIPT</t>
  </si>
  <si>
    <t>296-37973-1-ND</t>
  </si>
  <si>
    <t>2434676</t>
  </si>
  <si>
    <t>595-TPS82740BSIPT</t>
  </si>
  <si>
    <t>79X2094</t>
  </si>
  <si>
    <t>J2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</si>
</sst>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3"/>
      <color rgb="FF008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8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303030"/>
        <bgColor rgb="FF333300"/>
      </patternFill>
    </fill>
    <fill>
      <patternFill patternType="solid">
        <fgColor rgb="FFCC0000"/>
        <bgColor rgb="FFFF0000"/>
      </patternFill>
    </fill>
    <fill>
      <patternFill patternType="solid">
        <fgColor rgb="FFFF6600"/>
        <bgColor rgb="FFFF9900"/>
      </patternFill>
    </fill>
    <fill>
      <patternFill patternType="solid">
        <fgColor rgb="FF004A85"/>
        <bgColor rgb="FF0066CC"/>
      </patternFill>
    </fill>
    <fill>
      <patternFill patternType="solid">
        <fgColor rgb="FFA2AE06"/>
        <bgColor rgb="FF808000"/>
      </patternFill>
    </fill>
    <fill>
      <patternFill patternType="solid">
        <fgColor rgb="FFFF0000"/>
        <bgColor rgb="FFCC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80FF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0FF80"/>
      <rgbColor rgb="FFFFFF99"/>
      <rgbColor rgb="FF99CCFF"/>
      <rgbColor rgb="FFFF99CC"/>
      <rgbColor rgb="FFCC99FF"/>
      <rgbColor rgb="FFFFCC99"/>
      <rgbColor rgb="FF3366FF"/>
      <rgbColor rgb="FF33CCCC"/>
      <rgbColor rgb="FFA2AE06"/>
      <rgbColor rgb="FFFFCC00"/>
      <rgbColor rgb="FFFF9900"/>
      <rgbColor rgb="FFFF6600"/>
      <rgbColor rgb="FF666699"/>
      <rgbColor rgb="FF969696"/>
      <rgbColor rgb="FF004A85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digikey.com/scripts/DkSearch/dksus.dll?WT.z_header=search_go&amp;lang=en&amp;keywords=296-23394-1-ND%20" TargetMode="External"/><Relationship Id="rId3" Type="http://schemas.openxmlformats.org/officeDocument/2006/relationships/hyperlink" Target="http://it.farnell.com/webapp/wcs/stores/servlet/Search?catalogId=15001&amp;langId=-4&amp;storeId=10165&amp;gs=true&amp;st=TPS2115ADRBR%20" TargetMode="External"/><Relationship Id="rId4" Type="http://schemas.openxmlformats.org/officeDocument/2006/relationships/hyperlink" Target="http://www.mouser.com/ProductDetail/Texas-Instruments/TPS2115ADRBR/?qs=sGAEpiMZZMuCmTIBzycWfKJZ4Wcvai8B59BpisW4Ob0%3D" TargetMode="External"/><Relationship Id="rId5" Type="http://schemas.openxmlformats.org/officeDocument/2006/relationships/hyperlink" Target="http://www.newark.com/texas-instruments/tps2115adrbr/power-load-switch-high-side-5/dp/87W8974" TargetMode="External"/><Relationship Id="rId6" Type="http://schemas.openxmlformats.org/officeDocument/2006/relationships/hyperlink" Target="http://www.digikey.com/scripts/DkSearch/dksus.dll?WT.z_header=search_go&amp;lang=en&amp;keywords=311-0.0JRCT-ND%20%20Yageo" TargetMode="External"/><Relationship Id="rId7" Type="http://schemas.openxmlformats.org/officeDocument/2006/relationships/hyperlink" Target="http://it.farnell.com/yageo-phycomp/rc0402jr-070rl/res-film-spesso-0r-5-0-0625w-0402/dp/9232516" TargetMode="External"/><Relationship Id="rId8" Type="http://schemas.openxmlformats.org/officeDocument/2006/relationships/hyperlink" Target="http://www.mouser.com/Search/Refine.aspx?Keyword=RC0402JR-070RL%20Yageo" TargetMode="External"/><Relationship Id="rId9" Type="http://schemas.openxmlformats.org/officeDocument/2006/relationships/hyperlink" Target="http://www.newark.com/yageo/rc0402jr-070rl/res-thick-film-0r-0-0625w-0402/dp/67R9963" TargetMode="External"/><Relationship Id="rId10" Type="http://schemas.openxmlformats.org/officeDocument/2006/relationships/hyperlink" Target="http://it.rs-online.com/web/c/?searchTerm=RC0402JR-070RL%20Yageo" TargetMode="External"/><Relationship Id="rId11" Type="http://schemas.openxmlformats.org/officeDocument/2006/relationships/hyperlink" Target="http://www.digikey.com/scripts/DkSearch/dksus.dll?WT.z_header=search_go&amp;lang=en&amp;keywords=P68.0KABCT-ND%20" TargetMode="External"/><Relationship Id="rId12" Type="http://schemas.openxmlformats.org/officeDocument/2006/relationships/hyperlink" Target="http://www.mouser.com/Search/Refine.aspx?Keyword=ERJ-1GEF6802C%20" TargetMode="External"/><Relationship Id="rId13" Type="http://schemas.openxmlformats.org/officeDocument/2006/relationships/hyperlink" Target="http://www.newark.com/webapp/wcs/stores/servlet/Search?catalogId=15003&amp;langId=-1&amp;storeId=10194&amp;gs=true&amp;st=ERJ-1GEF6802C%20" TargetMode="External"/><Relationship Id="rId14" Type="http://schemas.openxmlformats.org/officeDocument/2006/relationships/hyperlink" Target="http://www.digikey.com/scripts/DkSearch/dksus.dll?WT.z_header=search_go&amp;lang=en&amp;keywords=311-1.5KNCT-ND%20%20Yageo" TargetMode="External"/><Relationship Id="rId15" Type="http://schemas.openxmlformats.org/officeDocument/2006/relationships/hyperlink" Target="http://www.mouser.com/Search/Refine.aspx?Keyword=RC0201JR-071K5L%20%20Yageo" TargetMode="External"/><Relationship Id="rId16" Type="http://schemas.openxmlformats.org/officeDocument/2006/relationships/hyperlink" Target="http://www.newark.com/webapp/wcs/stores/servlet/Search?catalogId=15003&amp;langId=-1&amp;storeId=10194&amp;gs=true&amp;st=RC0201JR-071K5L%20%20Yageo" TargetMode="External"/><Relationship Id="rId17" Type="http://schemas.openxmlformats.org/officeDocument/2006/relationships/hyperlink" Target="http://www.digikey.com/scripts/DkSearch/dksus.dll?WT.z_header=search_go&amp;lang=en&amp;keywords=MCP73831-2ACI%2FMC-ND%20%20" TargetMode="External"/><Relationship Id="rId18" Type="http://schemas.openxmlformats.org/officeDocument/2006/relationships/hyperlink" Target="http://it.farnell.com/webapp/wcs/stores/servlet/Search?catalogId=15001&amp;langId=-4&amp;storeId=10165&amp;gs=true&amp;st=MCP73831-2ACI%2FMC%20" TargetMode="External"/><Relationship Id="rId19" Type="http://schemas.openxmlformats.org/officeDocument/2006/relationships/hyperlink" Target="http://www.mouser.com/ProductDetail/Microchip-Technology/MCP73831-2ACI-MC/?qs=sGAEpiMZZMsfD%252bbMpEGFJU1mdYbvapW5%252bZ%252bT%2FqNdFc8%3D" TargetMode="External"/><Relationship Id="rId20" Type="http://schemas.openxmlformats.org/officeDocument/2006/relationships/hyperlink" Target="http://www.newark.com/webapp/wcs/stores/servlet/Search?catalogId=15003&amp;langId=-1&amp;storeId=10194&amp;gs=true&amp;st=MCP73831-2ACI%2FMC%20" TargetMode="External"/><Relationship Id="rId21" Type="http://schemas.openxmlformats.org/officeDocument/2006/relationships/hyperlink" Target="http://it.rs-online.com/web/c/?searchTerm=MCP73831-2ACI%2FMC%20" TargetMode="External"/><Relationship Id="rId22" Type="http://schemas.openxmlformats.org/officeDocument/2006/relationships/hyperlink" Target="http://www.digikey.com/scripts/DkSearch/dksus.dll?WT.z_header=search_go&amp;lang=en&amp;keywords=490-10561-1-ND%20" TargetMode="External"/><Relationship Id="rId23" Type="http://schemas.openxmlformats.org/officeDocument/2006/relationships/hyperlink" Target="http://www.mouser.com/ProductDetail/Murata-Electronics/LBCA2HNZYZ-711/?qs=sGAEpiMZZMtIHXa%252bTo%2Fr2VXsydai34CGlQx%2FGkBhuck%3D" TargetMode="External"/><Relationship Id="rId24" Type="http://schemas.openxmlformats.org/officeDocument/2006/relationships/hyperlink" Target="http://www.digikey.com/scripts/DkSearch/dksus.dll?WT.z_header=search_go&amp;lang=en&amp;keywords=MKL03Z32CAF4RTR-ND%20%20" TargetMode="External"/><Relationship Id="rId25" Type="http://schemas.openxmlformats.org/officeDocument/2006/relationships/hyperlink" Target="http://it.farnell.com/nxp/mkl03z32caf4r/mcu-32bit-cortex-m0-48mhz-wlcsp/dp/2433441" TargetMode="External"/><Relationship Id="rId26" Type="http://schemas.openxmlformats.org/officeDocument/2006/relationships/hyperlink" Target="http://www.mouser.com/Search/Refine.aspx?Keyword=841-MKL03Z32CAF4R%20%20" TargetMode="External"/><Relationship Id="rId27" Type="http://schemas.openxmlformats.org/officeDocument/2006/relationships/hyperlink" Target="http://www.newark.com/webapp/wcs/stores/servlet/Search?catalogId=15003&amp;langId=-1&amp;storeId=10194&amp;gs=true&amp;st=MKL03Z32CAF4R%20" TargetMode="External"/><Relationship Id="rId28" Type="http://schemas.openxmlformats.org/officeDocument/2006/relationships/hyperlink" Target="http://www.digikey.com/scripts/DkSearch/dksus.dll?WT.z_header=search_go&amp;lang=en&amp;keywords=H11736CT-ND%20%20" TargetMode="External"/><Relationship Id="rId29" Type="http://schemas.openxmlformats.org/officeDocument/2006/relationships/hyperlink" Target="http://it.farnell.com/webapp/wcs/stores/servlet/Search?catalogId=15001&amp;langId=-4&amp;storeId=10165&amp;gs=true&amp;st=DF12D-3.0-10DP-0.5V-81%20" TargetMode="External"/><Relationship Id="rId30" Type="http://schemas.openxmlformats.org/officeDocument/2006/relationships/hyperlink" Target="http://www.mouser.com/Search/Refine.aspx?Keyword=DF12D-3.0-10DP-0.5V-81%20" TargetMode="External"/><Relationship Id="rId31" Type="http://schemas.openxmlformats.org/officeDocument/2006/relationships/hyperlink" Target="http://it.rs-online.com/web/c/?searchTerm=DF12D-3.0-10DP-0.5V-81%20" TargetMode="External"/><Relationship Id="rId32" Type="http://schemas.openxmlformats.org/officeDocument/2006/relationships/hyperlink" Target="http://www.digikey.com/scripts/DkSearch/dksus.dll?WT.z_header=search_go&amp;lang=en&amp;keywords=490-5405-1-ND%20" TargetMode="External"/><Relationship Id="rId33" Type="http://schemas.openxmlformats.org/officeDocument/2006/relationships/hyperlink" Target="http://www.mouser.com/ProductDetail/Murata-Electronics/GRM033R61A104ME15D/?qs=sGAEpiMZZMs0AnBnWHyRQCXJ3D4v2jl%2FER0lTF4T%2FTs%3D" TargetMode="External"/><Relationship Id="rId34" Type="http://schemas.openxmlformats.org/officeDocument/2006/relationships/hyperlink" Target="http://www.newark.com/webapp/wcs/stores/servlet/Search?catalogId=15003&amp;langId=-1&amp;storeId=10194&amp;gs=true&amp;st=GRM033R61A104ME15D%20" TargetMode="External"/><Relationship Id="rId35" Type="http://schemas.openxmlformats.org/officeDocument/2006/relationships/hyperlink" Target="http://www.digikey.com/product-detail/en/yageo/RC0402JR-070RL/311-0.0JRCT-ND/729353" TargetMode="External"/><Relationship Id="rId36" Type="http://schemas.openxmlformats.org/officeDocument/2006/relationships/hyperlink" Target="http://it.farnell.com/yageo-phycomp/rc0402jr-070rl/res-film-spesso-0r-5-0-0625w-0402/dp/9232516" TargetMode="External"/><Relationship Id="rId37" Type="http://schemas.openxmlformats.org/officeDocument/2006/relationships/hyperlink" Target="http://www.mouser.com/Search/Refine.aspx?Keyword=RC0402JR-070RL%20Yageo" TargetMode="External"/><Relationship Id="rId38" Type="http://schemas.openxmlformats.org/officeDocument/2006/relationships/hyperlink" Target="http://www.newark.com/yageo/rc0402jr-070rl/res-thick-film-0r-0-0625w-0402/dp/67R9963" TargetMode="External"/><Relationship Id="rId39" Type="http://schemas.openxmlformats.org/officeDocument/2006/relationships/hyperlink" Target="http://it.rs-online.com/web/c/?searchTerm=RC0402JR-070RL%20Yageo" TargetMode="External"/><Relationship Id="rId40" Type="http://schemas.openxmlformats.org/officeDocument/2006/relationships/hyperlink" Target="http://www.digikey.com/scripts/DkSearch/dksus.dll?WT.z_header=search_go&amp;lang=en&amp;keywords=535-11897-1-ND%20" TargetMode="External"/><Relationship Id="rId41" Type="http://schemas.openxmlformats.org/officeDocument/2006/relationships/hyperlink" Target="http://it.farnell.com/abracon/abs05-32-768khz-9-t/crystal-32-768khz-9pf-1-6-x-1mm/dp/2467858" TargetMode="External"/><Relationship Id="rId42" Type="http://schemas.openxmlformats.org/officeDocument/2006/relationships/hyperlink" Target="http://www.mouser.com/Search/Refine.aspx?Keyword=ABS05-32.768KHZ-9-T%20" TargetMode="External"/><Relationship Id="rId43" Type="http://schemas.openxmlformats.org/officeDocument/2006/relationships/hyperlink" Target="http://www.newark.com/abracon/abs05-32-768khz-9-t/crystal-32-768khz-9pf-1-6-x-1mm/dp/40Y2049" TargetMode="External"/><Relationship Id="rId44" Type="http://schemas.openxmlformats.org/officeDocument/2006/relationships/hyperlink" Target="http://www.digikey.com/scripts/DkSearch/dksus.dll?WT.z_header=search_go&amp;lang=en&amp;keywords=%20490-5405-1-ND%20" TargetMode="External"/><Relationship Id="rId45" Type="http://schemas.openxmlformats.org/officeDocument/2006/relationships/hyperlink" Target="http://www.mouser.com/ProductDetail/Murata-Electronics/GRM033R61A104ME15D/?qs=sGAEpiMZZMs0AnBnWHyRQCXJ3D4v2jl%2FER0lTF4T%2FTs%3D" TargetMode="External"/><Relationship Id="rId46" Type="http://schemas.openxmlformats.org/officeDocument/2006/relationships/hyperlink" Target="http://www.newark.com/webapp/wcs/stores/servlet/Search?catalogId=15003&amp;langId=-1&amp;storeId=10194&amp;gs=true&amp;st=GRM033R61A104ME15D%20" TargetMode="External"/><Relationship Id="rId47" Type="http://schemas.openxmlformats.org/officeDocument/2006/relationships/hyperlink" Target="http://www.digikey.com/scripts/DkSearch/dksus.dll?WT.z_header=search_go&amp;lang=en&amp;keywords=490-13224-1-ND%20" TargetMode="External"/><Relationship Id="rId48" Type="http://schemas.openxmlformats.org/officeDocument/2006/relationships/hyperlink" Target="http://www.mouser.com/Search/Refine.aspx?Keyword=GRM033R60J225ME15D%20" TargetMode="External"/><Relationship Id="rId49" Type="http://schemas.openxmlformats.org/officeDocument/2006/relationships/hyperlink" Target="http://www.digikey.com/scripts/DkSearch/dksus.dll?WT.z_header=search_go&amp;lang=en&amp;keywords=311-220NCT-ND%20Yageo" TargetMode="External"/><Relationship Id="rId50" Type="http://schemas.openxmlformats.org/officeDocument/2006/relationships/hyperlink" Target="http://it.farnell.com/multicomp/mcre000124/res-film-spesso-220r-1-0-05w-0201/dp/1711597?rpsku=rel3%3ARC0201JR07220RL" TargetMode="External"/><Relationship Id="rId51" Type="http://schemas.openxmlformats.org/officeDocument/2006/relationships/hyperlink" Target="http://www.mouser.com/Search/Refine.aspx?Keyword=RC0201JR-07220RL%20Yageo" TargetMode="External"/><Relationship Id="rId52" Type="http://schemas.openxmlformats.org/officeDocument/2006/relationships/hyperlink" Target="http://www.newark.com/webapp/wcs/stores/servlet/Search?catalogId=15003&amp;langId=-1&amp;storeId=10194&amp;gs=true&amp;st=RC0201JR-07220RL%20Yageo" TargetMode="External"/><Relationship Id="rId53" Type="http://schemas.openxmlformats.org/officeDocument/2006/relationships/hyperlink" Target="http://www.digikey.com/scripts/DkSearch/dksus.dll?WT.z_header=search_go&amp;lang=en&amp;keywords=490-3166-1-ND%20" TargetMode="External"/><Relationship Id="rId54" Type="http://schemas.openxmlformats.org/officeDocument/2006/relationships/hyperlink" Target="http://it.farnell.com/murata/grm033r61a103ka01d/condensat-mlcc-x5r-0-01uf-10v/dp/2470449" TargetMode="External"/><Relationship Id="rId55" Type="http://schemas.openxmlformats.org/officeDocument/2006/relationships/hyperlink" Target="http://www.mouser.com/Search/Refine.aspx?Keyword=GRM033R61A103KA01D%20" TargetMode="External"/><Relationship Id="rId56" Type="http://schemas.openxmlformats.org/officeDocument/2006/relationships/hyperlink" Target="http://www.newark.com/murata/grm033r61a103ka01d/multilayer-ceramic-capacitor-grm/dp/45Y5192" TargetMode="External"/><Relationship Id="rId57" Type="http://schemas.openxmlformats.org/officeDocument/2006/relationships/hyperlink" Target="http://it.rs-online.com/web/c/?searchTerm=GRM033R61A103KA01D%20" TargetMode="External"/><Relationship Id="rId58" Type="http://schemas.openxmlformats.org/officeDocument/2006/relationships/hyperlink" Target="http://www.digikey.com/scripts/DkSearch/dksus.dll?WT.z_header=search_go&amp;lang=en&amp;keywords=1276-6816-1-ND%20" TargetMode="External"/><Relationship Id="rId59" Type="http://schemas.openxmlformats.org/officeDocument/2006/relationships/hyperlink" Target="http://www.digikey.com/scripts/DkSearch/dksus.dll?WT.z_header=search_go&amp;lang=en&amp;keywords=ESD5V0D3-TPMSCT-ND%20" TargetMode="External"/><Relationship Id="rId60" Type="http://schemas.openxmlformats.org/officeDocument/2006/relationships/hyperlink" Target="http://it.farnell.com/webapp/wcs/stores/servlet/Search?catalogId=15001&amp;langId=-4&amp;storeId=10165&amp;gs=true&amp;st=ESD5V0D3-TP%20" TargetMode="External"/><Relationship Id="rId61" Type="http://schemas.openxmlformats.org/officeDocument/2006/relationships/hyperlink" Target="http://www.mouser.com/Search/Refine.aspx?Keyword=ESD5V0D3-TP%20" TargetMode="External"/><Relationship Id="rId62" Type="http://schemas.openxmlformats.org/officeDocument/2006/relationships/hyperlink" Target="http://www.newark.com/micro-commercial-components/esd5v0d3-tp/esd-suppressor-200mw-15-5v-sod/dp/51T4894" TargetMode="External"/><Relationship Id="rId63" Type="http://schemas.openxmlformats.org/officeDocument/2006/relationships/hyperlink" Target="http://www.digikey.com/scripts/DkSearch/dksus.dll?WT.z_header=search_go&amp;lang=en&amp;keywords=67-2125-1-ND%20" TargetMode="External"/><Relationship Id="rId64" Type="http://schemas.openxmlformats.org/officeDocument/2006/relationships/hyperlink" Target="http://it.farnell.com/lumex/sml-lx0404siupgusb/quasarbrite-0404-smd-rgb-led-full/dp/2369058" TargetMode="External"/><Relationship Id="rId65" Type="http://schemas.openxmlformats.org/officeDocument/2006/relationships/hyperlink" Target="http://www.mouser.com/Search/Refine.aspx?Keyword=SML-LX0404SIUPGUSB%20" TargetMode="External"/><Relationship Id="rId66" Type="http://schemas.openxmlformats.org/officeDocument/2006/relationships/hyperlink" Target="http://www.newark.com/lumex/sml-lx0404siupgusb/quasarbrite-0404-smd-rgb-led/dp/23T0583" TargetMode="External"/><Relationship Id="rId67" Type="http://schemas.openxmlformats.org/officeDocument/2006/relationships/hyperlink" Target="http://it.rs-online.com/web/c/?searchTerm=SML-LX0404SIUPGUSB%20" TargetMode="External"/><Relationship Id="rId68" Type="http://schemas.openxmlformats.org/officeDocument/2006/relationships/hyperlink" Target="http://www.digikey.com/scripts/DkSearch/dksus.dll?WT.z_header=search_go&amp;lang=en&amp;keywords=311-470NCT-ND%20Yageo" TargetMode="External"/><Relationship Id="rId69" Type="http://schemas.openxmlformats.org/officeDocument/2006/relationships/hyperlink" Target="http://www.mouser.com/Search/Refine.aspx?Keyword=RC0201JR-07470RL%20Yageo" TargetMode="External"/><Relationship Id="rId70" Type="http://schemas.openxmlformats.org/officeDocument/2006/relationships/hyperlink" Target="http://www.digikey.com/scripts/DkSearch/dksus.dll?WT.z_header=search_go&amp;lang=en&amp;keywords=732-7427-1-ND%20%20" TargetMode="External"/><Relationship Id="rId71" Type="http://schemas.openxmlformats.org/officeDocument/2006/relationships/hyperlink" Target="http://it.farnell.com/wurth-elektronik/885012005009/condensatore-mlcc-np0-22pf-10v/dp/2533782" TargetMode="External"/><Relationship Id="rId72" Type="http://schemas.openxmlformats.org/officeDocument/2006/relationships/hyperlink" Target="http://www.mouser.com/Search/Refine.aspx?Keyword=885012005009%20" TargetMode="External"/><Relationship Id="rId73" Type="http://schemas.openxmlformats.org/officeDocument/2006/relationships/hyperlink" Target="http://www.newark.com/webapp/wcs/stores/servlet/Search?catalogId=15003&amp;langId=-1&amp;storeId=10194&amp;gs=true&amp;st=885012005009%20" TargetMode="External"/><Relationship Id="rId74" Type="http://schemas.openxmlformats.org/officeDocument/2006/relationships/hyperlink" Target="http://www.digikey.com/scripts/DkSearch/dksus.dll?WT.z_header=search_go&amp;lang=en&amp;keywords=311-10KNCT-ND%20Yageo" TargetMode="External"/><Relationship Id="rId75" Type="http://schemas.openxmlformats.org/officeDocument/2006/relationships/hyperlink" Target="http://it.farnell.com/yageo-phycomp/rc0201jr-0710kl/res-film-spesso-10k-5-0-05w-0201/dp/1458865" TargetMode="External"/><Relationship Id="rId76" Type="http://schemas.openxmlformats.org/officeDocument/2006/relationships/hyperlink" Target="http://www.mouser.com/Search/Refine.aspx?Keyword=RC0201JR-0710KL%20Yageo" TargetMode="External"/><Relationship Id="rId77" Type="http://schemas.openxmlformats.org/officeDocument/2006/relationships/hyperlink" Target="http://www.newark.com/yageo/rc0201jr-0710kl/res-thick-film-10k-5-0-5w-0201/dp/67R9867" TargetMode="External"/><Relationship Id="rId78" Type="http://schemas.openxmlformats.org/officeDocument/2006/relationships/hyperlink" Target="http://www.digikey.com/scripts/DkSearch/dksus.dll?WT.z_header=search_go&amp;lang=en&amp;keywords=H125279CT-ND%20%20" TargetMode="External"/><Relationship Id="rId79" Type="http://schemas.openxmlformats.org/officeDocument/2006/relationships/hyperlink" Target="http://it.farnell.com/webapp/wcs/stores/servlet/Search?catalogId=15001&amp;langId=-4&amp;storeId=10165&amp;gs=true&amp;st=ZX62-AB-5PA%2831%29%20%20" TargetMode="External"/><Relationship Id="rId80" Type="http://schemas.openxmlformats.org/officeDocument/2006/relationships/hyperlink" Target="http://www.mouser.com/Search/Refine.aspx?Keyword=ZX62-AB-5PA%2831%29%20%20" TargetMode="External"/><Relationship Id="rId81" Type="http://schemas.openxmlformats.org/officeDocument/2006/relationships/hyperlink" Target="http://it.rs-online.com/web/p/connettori-micro-usb/6850961/" TargetMode="External"/><Relationship Id="rId82" Type="http://schemas.openxmlformats.org/officeDocument/2006/relationships/hyperlink" Target="http://www.digikey.com/scripts/DkSearch/dksus.dll?WT.z_header=search_go&amp;lang=en&amp;keywords=490-13230-1-ND%20" TargetMode="External"/><Relationship Id="rId83" Type="http://schemas.openxmlformats.org/officeDocument/2006/relationships/hyperlink" Target="http://www.mouser.com/Search/Refine.aspx?Keyword=GRM035R60J475ME15D%20" TargetMode="External"/><Relationship Id="rId84" Type="http://schemas.openxmlformats.org/officeDocument/2006/relationships/hyperlink" Target="http://www.digikey.com/scripts/DkSearch/dksus.dll?WT.z_header=search_go&amp;lang=en&amp;keywords=311-330NCT-ND%20%20Yageo" TargetMode="External"/><Relationship Id="rId85" Type="http://schemas.openxmlformats.org/officeDocument/2006/relationships/hyperlink" Target="http://www.mouser.com/Search/Refine.aspx?Keyword=RC0201JR-07330RL%20%20Yageo" TargetMode="External"/><Relationship Id="rId86" Type="http://schemas.openxmlformats.org/officeDocument/2006/relationships/hyperlink" Target="http://www.newark.com/webapp/wcs/stores/servlet/Search?catalogId=15003&amp;langId=-1&amp;storeId=10194&amp;gs=true&amp;st=RC0201JR-07330RL%20%20Yageo" TargetMode="External"/><Relationship Id="rId87" Type="http://schemas.openxmlformats.org/officeDocument/2006/relationships/hyperlink" Target="http://www.digikey.com/scripts/DkSearch/dksus.dll?WT.z_header=search_go&amp;lang=en&amp;keywords=732-7427-1-ND%20%20%20" TargetMode="External"/><Relationship Id="rId88" Type="http://schemas.openxmlformats.org/officeDocument/2006/relationships/hyperlink" Target="http://it.farnell.com/wurth-elektronik/885012005009/condensatore-mlcc-np0-22pf-10v/dp/2533782" TargetMode="External"/><Relationship Id="rId89" Type="http://schemas.openxmlformats.org/officeDocument/2006/relationships/hyperlink" Target="http://www.mouser.com/Search/Refine.aspx?Keyword=885012005009%20" TargetMode="External"/><Relationship Id="rId90" Type="http://schemas.openxmlformats.org/officeDocument/2006/relationships/hyperlink" Target="http://www.newark.com/webapp/wcs/stores/servlet/Search?catalogId=15003&amp;langId=-1&amp;storeId=10194&amp;gs=true&amp;st=885012005009%20" TargetMode="External"/><Relationship Id="rId91" Type="http://schemas.openxmlformats.org/officeDocument/2006/relationships/hyperlink" Target="http://www.digikey.com/product-detail/en/omron-electronics-inc-emc-div/B3U-3000P-B/SW1256CT-ND/2748498" TargetMode="External"/><Relationship Id="rId92" Type="http://schemas.openxmlformats.org/officeDocument/2006/relationships/hyperlink" Target="http://it.farnell.com/omron-electronic-components/b3u-3000p-b/tactile-switch-side-actuated-smd/dp/1333656" TargetMode="External"/><Relationship Id="rId93" Type="http://schemas.openxmlformats.org/officeDocument/2006/relationships/hyperlink" Target="http://www.mouser.com/Search/Refine.aspx?Keyword=B3U-3000P-B%20" TargetMode="External"/><Relationship Id="rId94" Type="http://schemas.openxmlformats.org/officeDocument/2006/relationships/hyperlink" Target="http://www.newark.com/omron-electronic-components/b3u-3000p-b/switch-tactile-spst-no-50ma-smd/dp/39M4624" TargetMode="External"/><Relationship Id="rId95" Type="http://schemas.openxmlformats.org/officeDocument/2006/relationships/hyperlink" Target="http://it.rs-online.com/web/c/?searchTerm=B3U-3000P-B%20" TargetMode="External"/><Relationship Id="rId96" Type="http://schemas.openxmlformats.org/officeDocument/2006/relationships/hyperlink" Target="http://www.digikey.com/product-detail/en/panasonic-electronic-components/ERJ-1GEF49R9C/P49.9ABCT-ND/1467356" TargetMode="External"/><Relationship Id="rId97" Type="http://schemas.openxmlformats.org/officeDocument/2006/relationships/hyperlink" Target="http://it.farnell.com/webapp/wcs/stores/servlet/Search?catalogId=15001&amp;langId=-4&amp;storeId=10165&amp;gs=true&amp;st=ERJ-1GEF49R9C%20" TargetMode="External"/><Relationship Id="rId98" Type="http://schemas.openxmlformats.org/officeDocument/2006/relationships/hyperlink" Target="http://www.mouser.com/Search/Refine.aspx?Keyword=ERJ-1GEF49R9C%20" TargetMode="External"/><Relationship Id="rId99" Type="http://schemas.openxmlformats.org/officeDocument/2006/relationships/hyperlink" Target="http://www.newark.com/panasonic-electronic-components/erj-1gef49r9c/res-thick-film-49r9-1-0-05w-0201/dp/53W4021" TargetMode="External"/><Relationship Id="rId100" Type="http://schemas.openxmlformats.org/officeDocument/2006/relationships/hyperlink" Target="http://it.rs-online.com/web/c/?searchTerm=ERJ-1GEF49R9C%20" TargetMode="External"/><Relationship Id="rId101" Type="http://schemas.openxmlformats.org/officeDocument/2006/relationships/hyperlink" Target="http://www.digikey.com/scripts/DkSearch/dksus.dll?WT.z_header=search_go&amp;lang=en&amp;keywords=1428-1019-1-ND%20" TargetMode="External"/><Relationship Id="rId102" Type="http://schemas.openxmlformats.org/officeDocument/2006/relationships/hyperlink" Target="http://www.mouser.com/ProductDetail/SparkFun/SEN-14001/?qs=sGAEpiMZZMuYaq4aOfOV%252bDwhcweFW%252bWPvpYuDxfYgWE%3D" TargetMode="External"/><Relationship Id="rId103" Type="http://schemas.openxmlformats.org/officeDocument/2006/relationships/hyperlink" Target="http://it.rs-online.com/web/c/?searchTerm=MPU-9250%20" TargetMode="External"/><Relationship Id="rId104" Type="http://schemas.openxmlformats.org/officeDocument/2006/relationships/hyperlink" Target="http://www.digikey.com/scripts/DkSearch/dksus.dll?WT.z_header=search_go&amp;lang=en&amp;keywords=311-4.7KNCT-ND%20Yageo" TargetMode="External"/><Relationship Id="rId105" Type="http://schemas.openxmlformats.org/officeDocument/2006/relationships/hyperlink" Target="http://it.farnell.com/yageo-phycomp/rc0201jr-074k7l/res-film-spesso-4k7-5-0-05w-0201/dp/1458886" TargetMode="External"/><Relationship Id="rId106" Type="http://schemas.openxmlformats.org/officeDocument/2006/relationships/hyperlink" Target="http://www.mouser.com/Search/Refine.aspx?Keyword=RC0201JR-074K7L%20Yageo" TargetMode="External"/><Relationship Id="rId107" Type="http://schemas.openxmlformats.org/officeDocument/2006/relationships/hyperlink" Target="http://www.newark.com/webapp/wcs/stores/servlet/Search?catalogId=15003&amp;langId=-1&amp;storeId=10194&amp;gs=true&amp;st=RC0201JR-074K7L%20Yageo" TargetMode="External"/><Relationship Id="rId108" Type="http://schemas.openxmlformats.org/officeDocument/2006/relationships/hyperlink" Target="http://www.digikey.com/scripts/DkSearch/dksus.dll?WT.z_header=search_go&amp;lang=en&amp;keywords=296-37973-1-ND%20" TargetMode="External"/><Relationship Id="rId109" Type="http://schemas.openxmlformats.org/officeDocument/2006/relationships/hyperlink" Target="http://it.farnell.com/webapp/wcs/stores/servlet/Search?catalogId=15001&amp;langId=-4&amp;storeId=10165&amp;gs=true&amp;st=TPS82740BSIPT%20" TargetMode="External"/><Relationship Id="rId110" Type="http://schemas.openxmlformats.org/officeDocument/2006/relationships/hyperlink" Target="http://www.mouser.com/ProductDetail/Texas-Instruments/TPS82740BSIPT/?qs=sGAEpiMZZMt6Q9lZSPl3RTl6zjUilHbxVNrfcfUq%252bfetM3Jn%2FNlB5g%3D%3D" TargetMode="External"/><Relationship Id="rId111" Type="http://schemas.openxmlformats.org/officeDocument/2006/relationships/hyperlink" Target="http://www.newark.com/webapp/wcs/stores/servlet/Search?catalogId=15003&amp;langId=-1&amp;storeId=10194&amp;gs=true&amp;st=TPS82740BSIPT%20" TargetMode="External"/><Relationship Id="rId112" Type="http://schemas.openxmlformats.org/officeDocument/2006/relationships/hyperlink" Target="http://www.digikey.com/scripts/DkSearch/dksus.dll?WT.z_header=search_go&amp;lang=en&amp;keywords=H11736CT-ND%20" TargetMode="External"/><Relationship Id="rId113" Type="http://schemas.openxmlformats.org/officeDocument/2006/relationships/hyperlink" Target="http://it.farnell.com/webapp/wcs/stores/servlet/Search?catalogId=15001&amp;langId=-4&amp;storeId=10165&amp;gs=true&amp;st=DF12D-3.0-10DP-0.5V-81%20" TargetMode="External"/><Relationship Id="rId114" Type="http://schemas.openxmlformats.org/officeDocument/2006/relationships/hyperlink" Target="http://www.mouser.com/Search/Refine.aspx?Keyword=DF12D-3.0-10DP-0.5V-81%20" TargetMode="External"/><Relationship Id="rId115" Type="http://schemas.openxmlformats.org/officeDocument/2006/relationships/hyperlink" Target="http://it.rs-online.com/web/c/?searchTerm=DF12D-3.0-10DP-0.5V-81%20" TargetMode="External"/><Relationship Id="rId116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8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9" ySplit="6" topLeftCell="J7" activePane="bottomRight" state="frozen"/>
      <selection pane="topLeft" activeCell="A1" activeCellId="0" sqref="A1"/>
      <selection pane="topRight" activeCell="J1" activeCellId="0" sqref="J1"/>
      <selection pane="bottomLeft" activeCell="A7" activeCellId="0" sqref="A7"/>
      <selection pane="bottomRight" activeCell="G20" activeCellId="0" sqref="G20"/>
    </sheetView>
  </sheetViews>
  <sheetFormatPr defaultRowHeight="15"/>
  <cols>
    <col collapsed="false" hidden="false" max="1" min="1" style="0" width="20.8380566801619"/>
    <col collapsed="false" hidden="false" max="4" min="2" style="0" width="9.1417004048583"/>
    <col collapsed="false" hidden="false" max="5" min="5" style="0" width="10.1821862348178"/>
    <col collapsed="false" hidden="false" max="8" min="6" style="0" width="9.1417004048583"/>
    <col collapsed="false" hidden="false" max="9" min="9" style="0" width="15.7125506072875"/>
    <col collapsed="false" hidden="false" max="10" min="10" style="0" width="9.1417004048583"/>
    <col collapsed="false" hidden="false" max="12" min="11" style="0" width="9.1417004048583"/>
    <col collapsed="false" hidden="false" max="13" min="13" style="0" width="15.7125506072875"/>
    <col collapsed="false" hidden="false" max="15" min="14" style="0" width="9.1417004048583"/>
    <col collapsed="false" hidden="false" max="16" min="16" style="0" width="9.1417004048583"/>
    <col collapsed="false" hidden="false" max="18" min="17" style="0" width="9.1417004048583"/>
    <col collapsed="false" hidden="false" max="19" min="19" style="0" width="15.7125506072875"/>
    <col collapsed="false" hidden="false" max="21" min="20" style="0" width="9.1417004048583"/>
    <col collapsed="false" hidden="false" max="22" min="22" style="0" width="9.1417004048583"/>
    <col collapsed="false" hidden="false" max="24" min="23" style="0" width="9.1417004048583"/>
    <col collapsed="false" hidden="false" max="25" min="25" style="0" width="15.7125506072875"/>
    <col collapsed="false" hidden="false" max="27" min="26" style="0" width="9.1417004048583"/>
    <col collapsed="false" hidden="false" max="28" min="28" style="0" width="9.1417004048583"/>
    <col collapsed="false" hidden="false" max="30" min="29" style="0" width="9.1417004048583"/>
    <col collapsed="false" hidden="false" max="31" min="31" style="0" width="15.7125506072875"/>
    <col collapsed="false" hidden="false" max="33" min="32" style="0" width="9.1417004048583"/>
    <col collapsed="false" hidden="false" max="34" min="34" style="0" width="9.1417004048583"/>
    <col collapsed="false" hidden="false" max="36" min="35" style="0" width="9.1417004048583"/>
    <col collapsed="false" hidden="false" max="37" min="37" style="0" width="15.7125506072875"/>
    <col collapsed="false" hidden="false" max="39" min="38" style="0" width="9.1417004048583"/>
    <col collapsed="false" hidden="false" max="1025" min="40" style="0" width="8.54251012145749"/>
  </cols>
  <sheetData>
    <row r="1" customFormat="false" ht="15" hidden="false" customHeight="false" outlineLevel="0" collapsed="false">
      <c r="H1" s="1" t="s">
        <v>0</v>
      </c>
      <c r="I1" s="1" t="n">
        <v>100</v>
      </c>
    </row>
    <row r="2" customFormat="false" ht="15" hidden="false" customHeight="false" outlineLevel="0" collapsed="false">
      <c r="H2" s="2" t="s">
        <v>1</v>
      </c>
      <c r="I2" s="3" t="n">
        <f aca="false">SUM(I7:I45)</f>
        <v>0</v>
      </c>
      <c r="M2" s="3" t="n">
        <f aca="false">SUM(M7:M45)</f>
        <v>0</v>
      </c>
      <c r="S2" s="3" t="n">
        <f aca="false">SUM(S7:S45)</f>
        <v>0</v>
      </c>
      <c r="Y2" s="3" t="n">
        <f aca="false">SUM(Y7:Y45)</f>
        <v>0</v>
      </c>
      <c r="AE2" s="3" t="n">
        <f aca="false">SUM(AE7:AE45)</f>
        <v>0</v>
      </c>
      <c r="AK2" s="3" t="n">
        <f aca="false">SUM(AK7:AK45)</f>
        <v>0</v>
      </c>
    </row>
    <row r="3" customFormat="false" ht="15" hidden="false" customHeight="false" outlineLevel="0" collapsed="false">
      <c r="H3" s="2" t="s">
        <v>2</v>
      </c>
      <c r="I3" s="4" t="n">
        <f aca="false">TotalCost/BoardQty</f>
        <v>0</v>
      </c>
    </row>
    <row r="5" customFormat="false" ht="15" hidden="false" customHeight="false" outlineLevel="0" collapsed="false">
      <c r="A5" s="5" t="s">
        <v>3</v>
      </c>
      <c r="B5" s="5"/>
      <c r="C5" s="5"/>
      <c r="D5" s="5"/>
      <c r="E5" s="5"/>
      <c r="F5" s="5"/>
      <c r="G5" s="5"/>
      <c r="H5" s="5"/>
      <c r="I5" s="5"/>
      <c r="J5" s="6" t="s">
        <v>4</v>
      </c>
      <c r="K5" s="6"/>
      <c r="L5" s="6"/>
      <c r="M5" s="6"/>
      <c r="N5" s="6"/>
      <c r="O5" s="6"/>
      <c r="P5" s="7" t="s">
        <v>5</v>
      </c>
      <c r="Q5" s="7"/>
      <c r="R5" s="7"/>
      <c r="S5" s="7"/>
      <c r="T5" s="7"/>
      <c r="U5" s="7"/>
      <c r="V5" s="8" t="s">
        <v>6</v>
      </c>
      <c r="W5" s="8"/>
      <c r="X5" s="8"/>
      <c r="Y5" s="8"/>
      <c r="Z5" s="8"/>
      <c r="AA5" s="8"/>
      <c r="AB5" s="9" t="s">
        <v>7</v>
      </c>
      <c r="AC5" s="9"/>
      <c r="AD5" s="9"/>
      <c r="AE5" s="9"/>
      <c r="AF5" s="9"/>
      <c r="AG5" s="9"/>
      <c r="AH5" s="10" t="s">
        <v>8</v>
      </c>
      <c r="AI5" s="10"/>
      <c r="AJ5" s="10"/>
      <c r="AK5" s="10"/>
      <c r="AL5" s="10"/>
      <c r="AM5" s="10"/>
    </row>
    <row r="6" customFormat="false" ht="15" hidden="false" customHeight="false" outlineLevel="0" collapsed="false">
      <c r="A6" s="11" t="s">
        <v>9</v>
      </c>
      <c r="B6" s="11" t="s">
        <v>10</v>
      </c>
      <c r="C6" s="11" t="s">
        <v>11</v>
      </c>
      <c r="D6" s="11" t="s">
        <v>12</v>
      </c>
      <c r="E6" s="11" t="s">
        <v>13</v>
      </c>
      <c r="F6" s="11" t="s">
        <v>14</v>
      </c>
      <c r="G6" s="11" t="s">
        <v>15</v>
      </c>
      <c r="H6" s="11" t="s">
        <v>16</v>
      </c>
      <c r="I6" s="11" t="s">
        <v>17</v>
      </c>
      <c r="J6" s="11" t="s">
        <v>18</v>
      </c>
      <c r="K6" s="11" t="s">
        <v>19</v>
      </c>
      <c r="L6" s="11" t="s">
        <v>16</v>
      </c>
      <c r="M6" s="11" t="s">
        <v>17</v>
      </c>
      <c r="N6" s="11" t="s">
        <v>20</v>
      </c>
      <c r="O6" s="11" t="s">
        <v>21</v>
      </c>
      <c r="P6" s="11" t="s">
        <v>18</v>
      </c>
      <c r="Q6" s="11" t="s">
        <v>19</v>
      </c>
      <c r="R6" s="11" t="s">
        <v>16</v>
      </c>
      <c r="S6" s="11" t="s">
        <v>17</v>
      </c>
      <c r="T6" s="11" t="s">
        <v>20</v>
      </c>
      <c r="U6" s="11" t="s">
        <v>21</v>
      </c>
      <c r="V6" s="11" t="s">
        <v>18</v>
      </c>
      <c r="W6" s="11" t="s">
        <v>19</v>
      </c>
      <c r="X6" s="11" t="s">
        <v>16</v>
      </c>
      <c r="Y6" s="11" t="s">
        <v>17</v>
      </c>
      <c r="Z6" s="11" t="s">
        <v>20</v>
      </c>
      <c r="AA6" s="11" t="s">
        <v>21</v>
      </c>
      <c r="AB6" s="11" t="s">
        <v>18</v>
      </c>
      <c r="AC6" s="11" t="s">
        <v>19</v>
      </c>
      <c r="AD6" s="11" t="s">
        <v>16</v>
      </c>
      <c r="AE6" s="11" t="s">
        <v>17</v>
      </c>
      <c r="AF6" s="11" t="s">
        <v>20</v>
      </c>
      <c r="AG6" s="11" t="s">
        <v>21</v>
      </c>
      <c r="AH6" s="11" t="s">
        <v>18</v>
      </c>
      <c r="AI6" s="11" t="s">
        <v>19</v>
      </c>
      <c r="AJ6" s="11" t="s">
        <v>16</v>
      </c>
      <c r="AK6" s="11" t="s">
        <v>17</v>
      </c>
      <c r="AL6" s="11" t="s">
        <v>20</v>
      </c>
      <c r="AM6" s="11" t="s">
        <v>21</v>
      </c>
    </row>
    <row r="7" customFormat="false" ht="15" hidden="false" customHeight="false" outlineLevel="0" collapsed="false">
      <c r="A7" s="0" t="s">
        <v>22</v>
      </c>
      <c r="B7" s="0" t="s">
        <v>23</v>
      </c>
      <c r="G7" s="0" t="n">
        <f aca="false">BoardQty*1</f>
        <v>0</v>
      </c>
      <c r="H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7" s="12" t="n">
        <f aca="false">IFERROR(G7*H7,"")</f>
        <v>0</v>
      </c>
    </row>
    <row r="8" customFormat="false" ht="15" hidden="false" customHeight="false" outlineLevel="0" collapsed="false">
      <c r="A8" s="0" t="s">
        <v>24</v>
      </c>
      <c r="B8" s="0" t="s">
        <v>25</v>
      </c>
      <c r="C8" s="0" t="s">
        <v>26</v>
      </c>
      <c r="D8" s="0" t="s">
        <v>27</v>
      </c>
      <c r="E8" s="0" t="s">
        <v>28</v>
      </c>
      <c r="F8" s="0" t="s">
        <v>29</v>
      </c>
      <c r="G8" s="0" t="n">
        <f aca="false">BoardQty*1</f>
        <v>0</v>
      </c>
      <c r="H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8" s="12" t="n">
        <f aca="false">IFERROR(G8*H8,"")</f>
        <v>0</v>
      </c>
      <c r="J8" s="0" t="n">
        <v>15291</v>
      </c>
      <c r="L8" s="12" t="n">
        <f aca="false">IFERROR(LOOKUP(IF(K8="",G8,K8),{0,1,10,100,250,500,1000,1250,3000},{0,2.05,1.842,1.4809,1.53,1.21668,1.00811,1.10925,0.84375}),"")</f>
        <v>0</v>
      </c>
      <c r="M8" s="12" t="n">
        <f aca="false">IFERROR(IF(K8="",G8,K8)*L8,"")</f>
        <v>0</v>
      </c>
      <c r="N8" s="0" t="s">
        <v>30</v>
      </c>
      <c r="O8" s="13" t="s">
        <v>31</v>
      </c>
      <c r="P8" s="0" t="n">
        <v>252</v>
      </c>
      <c r="R8" s="12" t="n">
        <f aca="false">IFERROR(LOOKUP(IF(Q8="",G8,Q8),{0,1,10,100,250,500,1000,2000},{0,2.56183,1.86025,1.62639,1.53072,1.32875,1.15867,0.986464}),"")</f>
        <v>0</v>
      </c>
      <c r="S8" s="12" t="n">
        <f aca="false">IFERROR(IF(Q8="",G8,Q8)*R8,"")</f>
        <v>0</v>
      </c>
      <c r="T8" s="0" t="s">
        <v>32</v>
      </c>
      <c r="U8" s="13" t="s">
        <v>31</v>
      </c>
      <c r="V8" s="0" t="n">
        <v>8544</v>
      </c>
      <c r="X8" s="12" t="n">
        <f aca="false">IFERROR(LOOKUP(IF(W8="",G8,W8),{0,1,10,25,100,250,500,1000,3000},{0,1.99,1.78,1.7,1.43,1.35,1.18,0.878,0.878}),"")</f>
        <v>0</v>
      </c>
      <c r="Y8" s="12" t="n">
        <f aca="false">IFERROR(IF(W8="",G8,W8)*X8,"")</f>
        <v>0</v>
      </c>
      <c r="Z8" s="0" t="s">
        <v>33</v>
      </c>
      <c r="AA8" s="13" t="s">
        <v>31</v>
      </c>
      <c r="AB8" s="0" t="n">
        <v>1806</v>
      </c>
      <c r="AD8" s="12" t="n">
        <f aca="false">IFERROR(LOOKUP(IF(AC8="",G8,AC8),{0,1,10,25,50,100,250,500,1000},{0,1.99,1.79,1.65,1.6,1.44,1.35,1.18,0.844}),"")</f>
        <v>0</v>
      </c>
      <c r="AE8" s="12" t="n">
        <f aca="false">IFERROR(IF(AC8="",G8,AC8)*AD8,"")</f>
        <v>0</v>
      </c>
      <c r="AF8" s="0" t="s">
        <v>34</v>
      </c>
      <c r="AG8" s="13" t="s">
        <v>31</v>
      </c>
    </row>
    <row r="9" customFormat="false" ht="15" hidden="false" customHeight="false" outlineLevel="0" collapsed="false">
      <c r="A9" s="0" t="s">
        <v>35</v>
      </c>
      <c r="B9" s="0" t="s">
        <v>36</v>
      </c>
      <c r="D9" s="0" t="s">
        <v>37</v>
      </c>
      <c r="G9" s="0" t="n">
        <f aca="false">BoardQty*6</f>
        <v>0</v>
      </c>
      <c r="H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9" s="12" t="n">
        <f aca="false">IFERROR(G9*H9,"")</f>
        <v>0</v>
      </c>
    </row>
    <row r="10" customFormat="false" ht="15" hidden="false" customHeight="false" outlineLevel="0" collapsed="false">
      <c r="A10" s="0" t="s">
        <v>38</v>
      </c>
      <c r="B10" s="0" t="s">
        <v>39</v>
      </c>
      <c r="C10" s="0" t="s">
        <v>40</v>
      </c>
      <c r="D10" s="0" t="s">
        <v>41</v>
      </c>
      <c r="E10" s="0" t="s">
        <v>42</v>
      </c>
      <c r="F10" s="0" t="s">
        <v>43</v>
      </c>
      <c r="G10" s="0" t="n">
        <f aca="false">BoardQty*2</f>
        <v>0</v>
      </c>
      <c r="H1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0" s="12" t="n">
        <f aca="false">IFERROR(G10*H10,"")</f>
        <v>0</v>
      </c>
      <c r="J10" s="0" t="n">
        <v>11253159</v>
      </c>
      <c r="L10" s="12" t="n">
        <f aca="false">IFERROR(LOOKUP(IF(K10="",G10,K10),{0,1,10,25,50,100,250,500,1000,5000,10000,30000,50000,100000},{0,0.1,0.01,0.0068,0.0052,0.0038,0.00288,0.0023,0.0017,0.00122,0.00097,0.00086,0.00078,0.00077}),"")</f>
        <v>0</v>
      </c>
      <c r="M10" s="12" t="n">
        <f aca="false">IFERROR(IF(K10="",G10,K10)*L10,"")</f>
        <v>0</v>
      </c>
      <c r="N10" s="0" t="s">
        <v>44</v>
      </c>
      <c r="O10" s="13" t="s">
        <v>31</v>
      </c>
      <c r="P10" s="0" t="n">
        <v>117130</v>
      </c>
      <c r="R10" s="12" t="n">
        <f aca="false">IFERROR(LOOKUP(IF(Q10="",G10,Q10),{0,1,100,500,2500,5000},{0,0.0069095,0.0069095,0.0059528,0.0035079,0.0025512}),"")</f>
        <v>0</v>
      </c>
      <c r="S10" s="12" t="n">
        <f aca="false">IFERROR(IF(Q10="",G10,Q10)*R10,"")</f>
        <v>0</v>
      </c>
      <c r="T10" s="0" t="s">
        <v>45</v>
      </c>
      <c r="U10" s="13" t="s">
        <v>31</v>
      </c>
      <c r="V10" s="0" t="n">
        <v>1328355</v>
      </c>
      <c r="X10" s="12" t="n">
        <f aca="false">IFERROR(LOOKUP(IF(W10="",G10,W10),{0,1,10,100,1000,2500,10000},{0,0.1,0.008,0.003,0.002,0.001,0.001}),"")</f>
        <v>0</v>
      </c>
      <c r="Y10" s="12" t="n">
        <f aca="false">IFERROR(IF(W10="",G10,W10)*X10,"")</f>
        <v>0</v>
      </c>
      <c r="Z10" s="0" t="s">
        <v>46</v>
      </c>
      <c r="AA10" s="13" t="s">
        <v>31</v>
      </c>
      <c r="AB10" s="0" t="n">
        <v>10000</v>
      </c>
      <c r="AD10" s="12" t="n">
        <f aca="false">IFERROR(LOOKUP(IF(AC10="",G10,AC10),{0,1,10,25,100,250,1000},{0,0.06,0.01,0.007,0.004,0.003,0.002}),"")</f>
        <v>0</v>
      </c>
      <c r="AE10" s="12" t="n">
        <f aca="false">IFERROR(IF(AC10="",G10,AC10)*AD10,"")</f>
        <v>0</v>
      </c>
      <c r="AF10" s="0" t="s">
        <v>47</v>
      </c>
      <c r="AG10" s="13" t="s">
        <v>31</v>
      </c>
      <c r="AH10" s="0" t="n">
        <v>25</v>
      </c>
      <c r="AJ10" s="12" t="n">
        <f aca="false">IFERROR(LOOKUP(IF(AI10="",G10,AI10),{0,1,2,3,4,5},{0,14.47806,5.15555,5.02799,4.83665,4.70909}),"")</f>
        <v>0</v>
      </c>
      <c r="AK10" s="12" t="n">
        <f aca="false">IFERROR(IF(AI10="",G10,AI10)*AJ10,"")</f>
        <v>0</v>
      </c>
      <c r="AL10" s="0" t="s">
        <v>48</v>
      </c>
      <c r="AM10" s="13" t="s">
        <v>31</v>
      </c>
    </row>
    <row r="11" customFormat="false" ht="15" hidden="false" customHeight="false" outlineLevel="0" collapsed="false">
      <c r="A11" s="0" t="s">
        <v>49</v>
      </c>
      <c r="B11" s="0" t="s">
        <v>50</v>
      </c>
      <c r="C11" s="0" t="s">
        <v>51</v>
      </c>
      <c r="D11" s="0" t="s">
        <v>52</v>
      </c>
      <c r="E11" s="0" t="s">
        <v>53</v>
      </c>
      <c r="F11" s="0" t="s">
        <v>54</v>
      </c>
      <c r="G11" s="0" t="n">
        <f aca="false">BoardQty*1</f>
        <v>0</v>
      </c>
      <c r="H1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1" s="12" t="n">
        <f aca="false">IFERROR(G11*H11,"")</f>
        <v>0</v>
      </c>
      <c r="J11" s="0" t="n">
        <v>842774</v>
      </c>
      <c r="L11" s="12" t="n">
        <f aca="false">IFERROR(LOOKUP(IF(K11="",G11,K11),{0,1,10,100,1000,2500,5000,15000,30000,75000},{0,0.1,0.055,0.0223,0.01002,0.0087,0.00718,0.00624,0.00548,0.00522}),"")</f>
        <v>0</v>
      </c>
      <c r="M11" s="12" t="n">
        <f aca="false">IFERROR(IF(K11="",G11,K11)*L11,"")</f>
        <v>0</v>
      </c>
      <c r="N11" s="0" t="s">
        <v>55</v>
      </c>
      <c r="O11" s="13" t="s">
        <v>31</v>
      </c>
      <c r="V11" s="0" t="n">
        <v>7935</v>
      </c>
      <c r="X11" s="12" t="n">
        <f aca="false">IFERROR(LOOKUP(IF(W11="",G11,W11),{0,1,10,100,1000,5000,10000,15000},{0,0.1,0.031,0.014,0.01,0.007,0.006,0.005}),"")</f>
        <v>0</v>
      </c>
      <c r="Y11" s="12" t="n">
        <f aca="false">IFERROR(IF(W11="",G11,W11)*X11,"")</f>
        <v>0</v>
      </c>
      <c r="Z11" s="0" t="s">
        <v>56</v>
      </c>
      <c r="AA11" s="13" t="s">
        <v>31</v>
      </c>
      <c r="AD11" s="12" t="n">
        <f aca="false">IFERROR(LOOKUP(IF(AC11="",G11,AC11),{0,1,15000},{0,0.005,0.005}),"")</f>
        <v>0</v>
      </c>
      <c r="AE11" s="12" t="n">
        <f aca="false">IFERROR(IF(AC11="",G11,AC11)*AD11,"")</f>
        <v>0</v>
      </c>
      <c r="AF11" s="0" t="s">
        <v>57</v>
      </c>
      <c r="AG11" s="13" t="s">
        <v>31</v>
      </c>
    </row>
    <row r="12" customFormat="false" ht="15" hidden="false" customHeight="false" outlineLevel="0" collapsed="false">
      <c r="A12" s="0" t="s">
        <v>58</v>
      </c>
      <c r="B12" s="0" t="s">
        <v>59</v>
      </c>
      <c r="C12" s="0" t="s">
        <v>60</v>
      </c>
      <c r="D12" s="0" t="s">
        <v>52</v>
      </c>
      <c r="E12" s="0" t="s">
        <v>42</v>
      </c>
      <c r="F12" s="0" t="s">
        <v>61</v>
      </c>
      <c r="G12" s="0" t="n">
        <f aca="false">BoardQty*1</f>
        <v>0</v>
      </c>
      <c r="H1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2" s="12" t="n">
        <f aca="false">IFERROR(G12*H12,"")</f>
        <v>0</v>
      </c>
      <c r="J12" s="0" t="n">
        <v>35447</v>
      </c>
      <c r="L12" s="12" t="n">
        <f aca="false">IFERROR(LOOKUP(IF(K12="",G12,K12),{0,1,10,100,1000,2500,5000,10000,30000,50000,100000},{0,0.1,0.041,0.0166,0.00746,0.00648,0.00535,0.00465,0.00408,0.00375,0.00371}),"")</f>
        <v>0</v>
      </c>
      <c r="M12" s="12" t="n">
        <f aca="false">IFERROR(IF(K12="",G12,K12)*L12,"")</f>
        <v>0</v>
      </c>
      <c r="N12" s="0" t="s">
        <v>62</v>
      </c>
      <c r="O12" s="13" t="s">
        <v>31</v>
      </c>
      <c r="X12" s="12" t="n">
        <f aca="false">IFERROR(LOOKUP(IF(W12="",G12,W12),{0,1,10,100,1000,2500,10000,20000},{0,0.1,0.029,0.01,0.007,0.005,0.004,0.003}),"")</f>
        <v>0</v>
      </c>
      <c r="Y12" s="12" t="n">
        <f aca="false">IFERROR(IF(W12="",G12,W12)*X12,"")</f>
        <v>0</v>
      </c>
      <c r="Z12" s="0" t="s">
        <v>63</v>
      </c>
      <c r="AA12" s="13" t="s">
        <v>31</v>
      </c>
      <c r="AD12" s="12" t="n">
        <f aca="false">IFERROR(LOOKUP(IF(AC12="",G12,AC12),{0,1,10000,20000,30000},{0,0.008,0.008,0.006,0.004}),"")</f>
        <v>0</v>
      </c>
      <c r="AE12" s="12" t="n">
        <f aca="false">IFERROR(IF(AC12="",G12,AC12)*AD12,"")</f>
        <v>0</v>
      </c>
      <c r="AF12" s="0" t="s">
        <v>64</v>
      </c>
      <c r="AG12" s="13" t="s">
        <v>31</v>
      </c>
    </row>
    <row r="13" customFormat="false" ht="15" hidden="false" customHeight="false" outlineLevel="0" collapsed="false">
      <c r="A13" s="0" t="s">
        <v>65</v>
      </c>
      <c r="B13" s="0" t="s">
        <v>66</v>
      </c>
      <c r="C13" s="0" t="s">
        <v>67</v>
      </c>
      <c r="D13" s="0" t="s">
        <v>68</v>
      </c>
      <c r="E13" s="0" t="s">
        <v>69</v>
      </c>
      <c r="F13" s="0" t="s">
        <v>70</v>
      </c>
      <c r="G13" s="0" t="n">
        <f aca="false">BoardQty*1</f>
        <v>0</v>
      </c>
      <c r="H1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3" s="12" t="n">
        <f aca="false">IFERROR(G13*H13,"")</f>
        <v>0</v>
      </c>
      <c r="J13" s="0" t="n">
        <v>2586</v>
      </c>
      <c r="L13" s="12" t="n">
        <f aca="false">IFERROR(LOOKUP(IF(K13="",G13,K13),{0,1,25,100,3300},{0,0.61,0.5048,0.4635,0.4635}),"")</f>
        <v>0</v>
      </c>
      <c r="M13" s="12" t="n">
        <f aca="false">IFERROR(IF(K13="",G13,K13)*L13,"")</f>
        <v>0</v>
      </c>
      <c r="N13" s="0" t="s">
        <v>71</v>
      </c>
      <c r="O13" s="13" t="s">
        <v>31</v>
      </c>
      <c r="P13" s="0" t="n">
        <v>542</v>
      </c>
      <c r="R13" s="12" t="n">
        <f aca="false">IFERROR(LOOKUP(IF(Q13="",G13,Q13),{0,1,10,25,50,100},{0,0.714336,0.657997,0.546382,0.490043,0.476224}),"")</f>
        <v>0</v>
      </c>
      <c r="S13" s="12" t="n">
        <f aca="false">IFERROR(IF(Q13="",G13,Q13)*R13,"")</f>
        <v>0</v>
      </c>
      <c r="T13" s="0" t="s">
        <v>72</v>
      </c>
      <c r="U13" s="13" t="s">
        <v>31</v>
      </c>
      <c r="V13" s="0" t="n">
        <v>923</v>
      </c>
      <c r="X13" s="12" t="n">
        <f aca="false">IFERROR(LOOKUP(IF(W13="",G13,W13),{0,1,10,25,100},{0,0.64,0.589,0.49,0.449}),"")</f>
        <v>0</v>
      </c>
      <c r="Y13" s="12" t="n">
        <f aca="false">IFERROR(IF(W13="",G13,W13)*X13,"")</f>
        <v>0</v>
      </c>
      <c r="Z13" s="0" t="s">
        <v>73</v>
      </c>
      <c r="AA13" s="13" t="s">
        <v>31</v>
      </c>
      <c r="AB13" s="0" t="n">
        <v>542</v>
      </c>
      <c r="AD13" s="12" t="n">
        <f aca="false">IFERROR(LOOKUP(IF(AC13="",G13,AC13),{0,1,100,250,500,1000},{0,1.07,0.826,0.747,0.674,0.621}),"")</f>
        <v>0</v>
      </c>
      <c r="AE13" s="12" t="n">
        <f aca="false">IFERROR(IF(AC13="",G13,AC13)*AD13,"")</f>
        <v>0</v>
      </c>
      <c r="AF13" s="0" t="s">
        <v>74</v>
      </c>
      <c r="AG13" s="13" t="s">
        <v>31</v>
      </c>
      <c r="AH13" s="0" t="n">
        <v>220</v>
      </c>
      <c r="AJ13" s="12" t="n">
        <f aca="false">IFERROR(LOOKUP(IF(AI13="",G13,AI13),{0,1,20,200},{0,0.555949,0.555949,0.437956}),"")</f>
        <v>0</v>
      </c>
      <c r="AK13" s="12" t="n">
        <f aca="false">IFERROR(IF(AI13="",G13,AI13)*AJ13,"")</f>
        <v>0</v>
      </c>
      <c r="AL13" s="0" t="s">
        <v>75</v>
      </c>
      <c r="AM13" s="13" t="s">
        <v>31</v>
      </c>
    </row>
    <row r="14" customFormat="false" ht="15" hidden="false" customHeight="false" outlineLevel="0" collapsed="false">
      <c r="A14" s="0" t="s">
        <v>76</v>
      </c>
      <c r="B14" s="0" t="s">
        <v>77</v>
      </c>
      <c r="C14" s="0" t="s">
        <v>78</v>
      </c>
      <c r="D14" s="0" t="s">
        <v>79</v>
      </c>
      <c r="E14" s="0" t="s">
        <v>80</v>
      </c>
      <c r="F14" s="0" t="s">
        <v>77</v>
      </c>
      <c r="G14" s="0" t="n">
        <f aca="false">BoardQty*1</f>
        <v>0</v>
      </c>
      <c r="H1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4" s="12" t="n">
        <f aca="false">IFERROR(G14*H14,"")</f>
        <v>0</v>
      </c>
      <c r="J14" s="0" t="n">
        <v>2503</v>
      </c>
      <c r="L14" s="12" t="n">
        <f aca="false">IFERROR(LOOKUP(IF(K14="",G14,K14),{0,1,10,25,100,250,500,1000},{0,10.41,9.54,8.6732,7.8057,7.15524,6.50476,5.5755}),"")</f>
        <v>0</v>
      </c>
      <c r="M14" s="12" t="n">
        <f aca="false">IFERROR(IF(K14="",G14,K14)*L14,"")</f>
        <v>0</v>
      </c>
      <c r="N14" s="0" t="s">
        <v>81</v>
      </c>
      <c r="O14" s="13" t="s">
        <v>31</v>
      </c>
      <c r="V14" s="0" t="n">
        <v>389</v>
      </c>
      <c r="X14" s="12" t="n">
        <f aca="false">IFERROR(LOOKUP(IF(W14="",G14,W14),{0,1,10,25,100,250,500,1000,2000},{0,10.53,9.49,8.67,7.83,7.22,6.59,5.57,5.36}),"")</f>
        <v>0</v>
      </c>
      <c r="Y14" s="12" t="n">
        <f aca="false">IFERROR(IF(W14="",G14,W14)*X14,"")</f>
        <v>0</v>
      </c>
      <c r="Z14" s="0" t="s">
        <v>82</v>
      </c>
      <c r="AA14" s="13" t="s">
        <v>31</v>
      </c>
    </row>
    <row r="15" customFormat="false" ht="15" hidden="false" customHeight="false" outlineLevel="0" collapsed="false">
      <c r="A15" s="0" t="s">
        <v>83</v>
      </c>
      <c r="B15" s="0" t="s">
        <v>84</v>
      </c>
      <c r="C15" s="0" t="s">
        <v>85</v>
      </c>
      <c r="D15" s="0" t="s">
        <v>86</v>
      </c>
      <c r="E15" s="0" t="s">
        <v>87</v>
      </c>
      <c r="F15" s="0" t="s">
        <v>84</v>
      </c>
      <c r="G15" s="0" t="n">
        <f aca="false">BoardQty*1</f>
        <v>0</v>
      </c>
      <c r="H15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5" s="12" t="n">
        <f aca="false">IFERROR(G15*H15,"")</f>
        <v>0</v>
      </c>
      <c r="L15" s="12" t="n">
        <f aca="false">IFERROR(LOOKUP(IF(K15="",G15,K15),{0,1,5000},{0,1.56163,1.56163}),"")</f>
        <v>0</v>
      </c>
      <c r="M15" s="12" t="n">
        <f aca="false">IFERROR(IF(K15="",G15,K15)*L15,"")</f>
        <v>0</v>
      </c>
      <c r="N15" s="0" t="s">
        <v>88</v>
      </c>
      <c r="O15" s="13" t="s">
        <v>31</v>
      </c>
      <c r="R15" s="12" t="n">
        <f aca="false">IFERROR(LOOKUP(IF(Q15="",G15,Q15),{0,1,10,25,50,100},{0,2.31734,2.31734,2.17915,2.08348,1.98781}),"")</f>
        <v>0</v>
      </c>
      <c r="S15" s="12" t="n">
        <f aca="false">IFERROR(IF(Q15="",G15,Q15)*R15,"")</f>
        <v>0</v>
      </c>
      <c r="T15" s="0" t="s">
        <v>89</v>
      </c>
      <c r="U15" s="13" t="s">
        <v>31</v>
      </c>
      <c r="V15" s="0" t="n">
        <v>26224</v>
      </c>
      <c r="X15" s="12" t="n">
        <f aca="false">IFERROR(LOOKUP(IF(W15="",G15,W15),{0,1,10,25,100,250,500,1000,2500,5000},{0,2.07,1.84,1.74,1.66,1.6,1.48,1.45,1.29,1.29}),"")</f>
        <v>0</v>
      </c>
      <c r="Y15" s="12" t="n">
        <f aca="false">IFERROR(IF(W15="",G15,W15)*X15,"")</f>
        <v>0</v>
      </c>
      <c r="Z15" s="0" t="s">
        <v>90</v>
      </c>
      <c r="AA15" s="13" t="s">
        <v>31</v>
      </c>
      <c r="AD15" s="12" t="n">
        <f aca="false">IFERROR(LOOKUP(IF(AC15="",G15,AC15),{0,1,5000},{0,1.07,1.07}),"")</f>
        <v>0</v>
      </c>
      <c r="AE15" s="12" t="n">
        <f aca="false">IFERROR(IF(AC15="",G15,AC15)*AD15,"")</f>
        <v>0</v>
      </c>
      <c r="AF15" s="0" t="s">
        <v>91</v>
      </c>
      <c r="AG15" s="13" t="s">
        <v>31</v>
      </c>
    </row>
    <row r="16" customFormat="false" ht="15" hidden="false" customHeight="false" outlineLevel="0" collapsed="false">
      <c r="A16" s="0" t="s">
        <v>92</v>
      </c>
      <c r="B16" s="0" t="s">
        <v>93</v>
      </c>
      <c r="C16" s="0" t="s">
        <v>94</v>
      </c>
      <c r="D16" s="0" t="s">
        <v>95</v>
      </c>
      <c r="E16" s="0" t="s">
        <v>96</v>
      </c>
      <c r="F16" s="0" t="s">
        <v>93</v>
      </c>
      <c r="G16" s="0" t="n">
        <f aca="false">BoardQty*1</f>
        <v>0</v>
      </c>
      <c r="H16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6" s="12" t="n">
        <f aca="false">IFERROR(G16*H16,"")</f>
        <v>0</v>
      </c>
      <c r="J16" s="0" t="n">
        <v>1940</v>
      </c>
      <c r="L16" s="12" t="n">
        <f aca="false">IFERROR(LOOKUP(IF(K16="",G16,K16),{0,1,10,25,50,100,250,500,1000,2000,3000,5000,10000,25000},{0,0.81,0.759,0.6832,0.6072,0.5819,0.53132,0.506,0.3795,0.368,0.345,0.3335,0.3105,0.299}),"")</f>
        <v>0</v>
      </c>
      <c r="M16" s="12" t="n">
        <f aca="false">IFERROR(IF(K16="",G16,K16)*L16,"")</f>
        <v>0</v>
      </c>
      <c r="N16" s="0" t="s">
        <v>97</v>
      </c>
      <c r="O16" s="13" t="s">
        <v>31</v>
      </c>
      <c r="T16" s="0" t="s">
        <v>98</v>
      </c>
      <c r="U16" s="13" t="s">
        <v>31</v>
      </c>
      <c r="V16" s="0" t="n">
        <v>1723</v>
      </c>
      <c r="X16" s="12" t="n">
        <f aca="false">IFERROR(LOOKUP(IF(W16="",G16,W16),{0,1,10,100,500,1000,2000,5000,10000,25000},{0,0.7,0.528,0.462,0.44,0.363,0.3,0.289,0.266,0.261}),"")</f>
        <v>0</v>
      </c>
      <c r="Y16" s="12" t="n">
        <f aca="false">IFERROR(IF(W16="",G16,W16)*X16,"")</f>
        <v>0</v>
      </c>
      <c r="Z16" s="0" t="s">
        <v>99</v>
      </c>
      <c r="AA16" s="13" t="s">
        <v>31</v>
      </c>
      <c r="AH16" s="0" t="n">
        <v>465</v>
      </c>
      <c r="AJ16" s="12" t="n">
        <f aca="false">IFERROR(LOOKUP(IF(AI16="",G16,AI16),{0,1,5,50,250,500,1250},{0,0.703706,0.703706,0.571894,0.527248,0.461342,0.412444}),"")</f>
        <v>0</v>
      </c>
      <c r="AK16" s="12" t="n">
        <f aca="false">IFERROR(IF(AI16="",G16,AI16)*AJ16,"")</f>
        <v>0</v>
      </c>
      <c r="AL16" s="0" t="s">
        <v>100</v>
      </c>
      <c r="AM16" s="13" t="s">
        <v>31</v>
      </c>
    </row>
    <row r="17" customFormat="false" ht="15" hidden="false" customHeight="false" outlineLevel="0" collapsed="false">
      <c r="A17" s="0" t="s">
        <v>101</v>
      </c>
      <c r="B17" s="0" t="s">
        <v>102</v>
      </c>
      <c r="C17" s="0" t="s">
        <v>103</v>
      </c>
      <c r="D17" s="0" t="s">
        <v>104</v>
      </c>
      <c r="E17" s="0" t="s">
        <v>80</v>
      </c>
      <c r="F17" s="0" t="s">
        <v>105</v>
      </c>
      <c r="G17" s="0" t="n">
        <f aca="false">BoardQty*8</f>
        <v>0</v>
      </c>
      <c r="H1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7" s="12" t="n">
        <f aca="false">IFERROR(G17*H17,"")</f>
        <v>0</v>
      </c>
      <c r="J17" s="0" t="n">
        <v>1523359</v>
      </c>
      <c r="L17" s="12" t="n">
        <f aca="false">IFERROR(LOOKUP(IF(K17="",G17,K17),{0,1,10,100,1000,2500,5000,15000,30000,75000,105000},{0,0.1,0.017,0.0077,0.00433,0.00394,0.00362,0.00273,0.00259,0.00232,0.00189}),"")</f>
        <v>0</v>
      </c>
      <c r="M17" s="12" t="n">
        <f aca="false">IFERROR(IF(K17="",G17,K17)*L17,"")</f>
        <v>0</v>
      </c>
      <c r="N17" s="0" t="s">
        <v>106</v>
      </c>
      <c r="O17" s="13" t="s">
        <v>31</v>
      </c>
      <c r="V17" s="0" t="n">
        <v>478365</v>
      </c>
      <c r="X17" s="12" t="n">
        <f aca="false">IFERROR(LOOKUP(IF(W17="",G17,W17),{0,1,10,100,500,1000,10000,15000},{0,0.11,0.008,0.006,0.005,0.004,0.003,0.003}),"")</f>
        <v>0</v>
      </c>
      <c r="Y17" s="12" t="n">
        <f aca="false">IFERROR(IF(W17="",G17,W17)*X17,"")</f>
        <v>0</v>
      </c>
      <c r="Z17" s="0" t="s">
        <v>107</v>
      </c>
      <c r="AA17" s="13" t="s">
        <v>31</v>
      </c>
      <c r="AB17" s="0" t="n">
        <v>70021</v>
      </c>
      <c r="AD17" s="12" t="n">
        <f aca="false">IFERROR(LOOKUP(IF(AC17="",G17,AC17),{0,1,100,250,500,1000,2500},{0,0.11,0.021,0.02,0.018,0.015,0.012}),"")</f>
        <v>0</v>
      </c>
      <c r="AE17" s="12" t="n">
        <f aca="false">IFERROR(IF(AC17="",G17,AC17)*AD17,"")</f>
        <v>0</v>
      </c>
      <c r="AF17" s="0" t="s">
        <v>108</v>
      </c>
      <c r="AG17" s="13" t="s">
        <v>31</v>
      </c>
    </row>
    <row r="18" customFormat="false" ht="15" hidden="false" customHeight="false" outlineLevel="0" collapsed="false">
      <c r="A18" s="0" t="s">
        <v>109</v>
      </c>
      <c r="B18" s="0" t="s">
        <v>39</v>
      </c>
      <c r="C18" s="0" t="s">
        <v>40</v>
      </c>
      <c r="D18" s="0" t="s">
        <v>41</v>
      </c>
      <c r="E18" s="0" t="s">
        <v>42</v>
      </c>
      <c r="F18" s="0" t="s">
        <v>43</v>
      </c>
      <c r="G18" s="0" t="n">
        <f aca="false">BoardQty*1</f>
        <v>0</v>
      </c>
      <c r="H1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8" s="12" t="n">
        <f aca="false">IFERROR(G18*H18,"")</f>
        <v>0</v>
      </c>
      <c r="J18" s="0" t="n">
        <v>11253159</v>
      </c>
      <c r="L18" s="12" t="n">
        <f aca="false">IFERROR(LOOKUP(IF(K18="",G18,K18),{0,1,10,25,50,100,250,500,1000,5000,10000,30000,50000,100000},{0,0.1,0.01,0.0068,0.0052,0.0038,0.00288,0.0023,0.0017,0.00122,0.00097,0.00086,0.00078,0.00077}),"")</f>
        <v>0</v>
      </c>
      <c r="M18" s="12" t="n">
        <f aca="false">IFERROR(IF(K18="",G18,K18)*L18,"")</f>
        <v>0</v>
      </c>
      <c r="N18" s="0" t="s">
        <v>44</v>
      </c>
      <c r="O18" s="13" t="s">
        <v>31</v>
      </c>
      <c r="P18" s="0" t="n">
        <v>117130</v>
      </c>
      <c r="R18" s="12" t="n">
        <f aca="false">IFERROR(LOOKUP(IF(Q18="",G18,Q18),{0,1,100,500,2500,5000},{0,0.0069095,0.0069095,0.0059528,0.0035079,0.0025512}),"")</f>
        <v>0</v>
      </c>
      <c r="S18" s="12" t="n">
        <f aca="false">IFERROR(IF(Q18="",G18,Q18)*R18,"")</f>
        <v>0</v>
      </c>
      <c r="T18" s="0" t="s">
        <v>45</v>
      </c>
      <c r="U18" s="13" t="s">
        <v>31</v>
      </c>
      <c r="V18" s="0" t="n">
        <v>1328355</v>
      </c>
      <c r="X18" s="12" t="n">
        <f aca="false">IFERROR(LOOKUP(IF(W18="",G18,W18),{0,1,10,100,1000,2500,10000},{0,0.1,0.008,0.003,0.002,0.001,0.001}),"")</f>
        <v>0</v>
      </c>
      <c r="Y18" s="12" t="n">
        <f aca="false">IFERROR(IF(W18="",G18,W18)*X18,"")</f>
        <v>0</v>
      </c>
      <c r="Z18" s="0" t="s">
        <v>46</v>
      </c>
      <c r="AA18" s="13" t="s">
        <v>31</v>
      </c>
      <c r="AB18" s="0" t="n">
        <v>10000</v>
      </c>
      <c r="AD18" s="12" t="n">
        <f aca="false">IFERROR(LOOKUP(IF(AC18="",G18,AC18),{0,1,10,25,100,250,1000},{0,0.06,0.01,0.007,0.004,0.003,0.002}),"")</f>
        <v>0</v>
      </c>
      <c r="AE18" s="12" t="n">
        <f aca="false">IFERROR(IF(AC18="",G18,AC18)*AD18,"")</f>
        <v>0</v>
      </c>
      <c r="AF18" s="0" t="s">
        <v>47</v>
      </c>
      <c r="AG18" s="13" t="s">
        <v>31</v>
      </c>
      <c r="AH18" s="0" t="n">
        <v>25</v>
      </c>
      <c r="AJ18" s="12" t="n">
        <f aca="false">IFERROR(LOOKUP(IF(AI18="",G18,AI18),{0,1,2,3,4,5},{0,14.47806,5.15555,5.02799,4.83665,4.70909}),"")</f>
        <v>0</v>
      </c>
      <c r="AK18" s="12" t="n">
        <f aca="false">IFERROR(IF(AI18="",G18,AI18)*AJ18,"")</f>
        <v>0</v>
      </c>
      <c r="AL18" s="0" t="s">
        <v>48</v>
      </c>
      <c r="AM18" s="13" t="s">
        <v>31</v>
      </c>
    </row>
    <row r="19" customFormat="false" ht="15" hidden="false" customHeight="false" outlineLevel="0" collapsed="false">
      <c r="A19" s="0" t="s">
        <v>110</v>
      </c>
      <c r="B19" s="0" t="s">
        <v>111</v>
      </c>
      <c r="C19" s="0" t="s">
        <v>112</v>
      </c>
      <c r="D19" s="0" t="s">
        <v>113</v>
      </c>
      <c r="G19" s="0" t="n">
        <f aca="false">BoardQty*1</f>
        <v>0</v>
      </c>
      <c r="H1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9" s="12" t="n">
        <f aca="false">IFERROR(G19*H19,"")</f>
        <v>0</v>
      </c>
    </row>
    <row r="20" customFormat="false" ht="15" hidden="false" customHeight="false" outlineLevel="0" collapsed="false">
      <c r="A20" s="0" t="s">
        <v>114</v>
      </c>
      <c r="B20" s="0" t="s">
        <v>115</v>
      </c>
      <c r="C20" s="0" t="s">
        <v>116</v>
      </c>
      <c r="D20" s="0" t="s">
        <v>117</v>
      </c>
      <c r="E20" s="0" t="s">
        <v>118</v>
      </c>
      <c r="F20" s="0" t="s">
        <v>119</v>
      </c>
      <c r="G20" s="0" t="n">
        <f aca="false">BoardQty*1</f>
        <v>0</v>
      </c>
      <c r="H2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0" s="12" t="n">
        <f aca="false">IFERROR(G20*H20,"")</f>
        <v>0</v>
      </c>
      <c r="L20" s="12" t="n">
        <f aca="false">IFERROR(LOOKUP(IF(K20="",G20,K20),{0,1,10,50,100,500,1000,3000,6000,15000},{0,1.12,0.989,0.9248,0.8172,0.77418,0.64515,0.56695,0.5474,0.52785}),"")</f>
        <v>0</v>
      </c>
      <c r="M20" s="12" t="n">
        <f aca="false">IFERROR(IF(K20="",G20,K20)*L20,"")</f>
        <v>0</v>
      </c>
      <c r="N20" s="0" t="s">
        <v>120</v>
      </c>
      <c r="O20" s="13" t="s">
        <v>31</v>
      </c>
      <c r="P20" s="0" t="n">
        <v>8725</v>
      </c>
      <c r="R20" s="12" t="n">
        <f aca="false">IFERROR(LOOKUP(IF(Q20="",G20,Q20),{0,1,5,50,250,500,1500,3000,15000,30000},{0,1.29686,1.29686,1.23308,1.1693,1.11615,1.049181,0.987527,0.92481,0.863156}),"")</f>
        <v>0</v>
      </c>
      <c r="S20" s="12" t="n">
        <f aca="false">IFERROR(IF(Q20="",G20,Q20)*R20,"")</f>
        <v>0</v>
      </c>
      <c r="T20" s="0" t="s">
        <v>121</v>
      </c>
      <c r="U20" s="13" t="s">
        <v>31</v>
      </c>
      <c r="V20" s="0" t="n">
        <v>8984</v>
      </c>
      <c r="X20" s="12" t="n">
        <f aca="false">IFERROR(LOOKUP(IF(W20="",G20,W20),{0,1,10,50,100,500,3000},{0,1.22,1.17,1.14,0.977,0.955,0.955}),"")</f>
        <v>0</v>
      </c>
      <c r="Y20" s="12" t="n">
        <f aca="false">IFERROR(IF(W20="",G20,W20)*X20,"")</f>
        <v>0</v>
      </c>
      <c r="Z20" s="0" t="s">
        <v>122</v>
      </c>
      <c r="AA20" s="13" t="s">
        <v>31</v>
      </c>
      <c r="AB20" s="0" t="n">
        <v>7710</v>
      </c>
      <c r="AD20" s="12" t="n">
        <f aca="false">IFERROR(LOOKUP(IF(AC20="",G20,AC20),{0,1,5,10,50,100,500,1000},{0,1.65,1.65,1.59,1.56,1.33,1.19,1.1}),"")</f>
        <v>0</v>
      </c>
      <c r="AE20" s="12" t="n">
        <f aca="false">IFERROR(IF(AC20="",G20,AC20)*AD20,"")</f>
        <v>0</v>
      </c>
      <c r="AF20" s="0" t="s">
        <v>123</v>
      </c>
      <c r="AG20" s="13" t="s">
        <v>31</v>
      </c>
    </row>
    <row r="21" customFormat="false" ht="15" hidden="false" customHeight="false" outlineLevel="0" collapsed="false">
      <c r="A21" s="0" t="s">
        <v>124</v>
      </c>
      <c r="B21" s="0" t="s">
        <v>125</v>
      </c>
      <c r="D21" s="0" t="s">
        <v>126</v>
      </c>
      <c r="G21" s="0" t="n">
        <f aca="false">BoardQty*5</f>
        <v>0</v>
      </c>
      <c r="H2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1" s="12" t="n">
        <f aca="false">IFERROR(G21*H21,"")</f>
        <v>0</v>
      </c>
    </row>
    <row r="22" customFormat="false" ht="15" hidden="false" customHeight="false" outlineLevel="0" collapsed="false">
      <c r="A22" s="0" t="s">
        <v>127</v>
      </c>
      <c r="B22" s="0" t="s">
        <v>102</v>
      </c>
      <c r="C22" s="0" t="s">
        <v>103</v>
      </c>
      <c r="D22" s="0" t="s">
        <v>104</v>
      </c>
      <c r="E22" s="0" t="s">
        <v>80</v>
      </c>
      <c r="F22" s="0" t="s">
        <v>105</v>
      </c>
      <c r="G22" s="0" t="n">
        <f aca="false">BoardQty*2</f>
        <v>0</v>
      </c>
      <c r="H2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2" s="12" t="n">
        <f aca="false">IFERROR(G22*H22,"")</f>
        <v>0</v>
      </c>
      <c r="J22" s="0" t="n">
        <v>1523359</v>
      </c>
      <c r="L22" s="12" t="n">
        <f aca="false">IFERROR(LOOKUP(IF(K22="",G22,K22),{0,1,10,100,1000,2500,5000,15000,30000,75000,105000},{0,0.1,0.017,0.0077,0.00433,0.00394,0.00362,0.00273,0.00259,0.00232,0.00189}),"")</f>
        <v>0</v>
      </c>
      <c r="M22" s="12" t="n">
        <f aca="false">IFERROR(IF(K22="",G22,K22)*L22,"")</f>
        <v>0</v>
      </c>
      <c r="N22" s="0" t="s">
        <v>106</v>
      </c>
      <c r="O22" s="13" t="s">
        <v>31</v>
      </c>
      <c r="V22" s="0" t="n">
        <v>478365</v>
      </c>
      <c r="X22" s="12" t="n">
        <f aca="false">IFERROR(LOOKUP(IF(W22="",G22,W22),{0,1,10,100,500,1000,10000,15000},{0,0.11,0.008,0.006,0.005,0.004,0.003,0.003}),"")</f>
        <v>0</v>
      </c>
      <c r="Y22" s="12" t="n">
        <f aca="false">IFERROR(IF(W22="",G22,W22)*X22,"")</f>
        <v>0</v>
      </c>
      <c r="Z22" s="0" t="s">
        <v>107</v>
      </c>
      <c r="AA22" s="13" t="s">
        <v>31</v>
      </c>
      <c r="AB22" s="0" t="n">
        <v>70021</v>
      </c>
      <c r="AD22" s="12" t="n">
        <f aca="false">IFERROR(LOOKUP(IF(AC22="",G22,AC22),{0,1,100,250,500,1000,2500},{0,0.11,0.021,0.02,0.018,0.015,0.012}),"")</f>
        <v>0</v>
      </c>
      <c r="AE22" s="12" t="n">
        <f aca="false">IFERROR(IF(AC22="",G22,AC22)*AD22,"")</f>
        <v>0</v>
      </c>
      <c r="AF22" s="0" t="s">
        <v>108</v>
      </c>
      <c r="AG22" s="13" t="s">
        <v>31</v>
      </c>
    </row>
    <row r="23" customFormat="false" ht="15" hidden="false" customHeight="false" outlineLevel="0" collapsed="false">
      <c r="A23" s="0" t="s">
        <v>128</v>
      </c>
      <c r="B23" s="0" t="s">
        <v>129</v>
      </c>
      <c r="C23" s="0" t="s">
        <v>130</v>
      </c>
      <c r="D23" s="0" t="s">
        <v>104</v>
      </c>
      <c r="E23" s="0" t="s">
        <v>80</v>
      </c>
      <c r="F23" s="0" t="s">
        <v>131</v>
      </c>
      <c r="G23" s="0" t="n">
        <f aca="false">BoardQty*1</f>
        <v>0</v>
      </c>
      <c r="H2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3" s="12" t="n">
        <f aca="false">IFERROR(G23*H23,"")</f>
        <v>0</v>
      </c>
      <c r="J23" s="0" t="n">
        <v>197313</v>
      </c>
      <c r="L23" s="12" t="n">
        <f aca="false">IFERROR(LOOKUP(IF(K23="",G23,K23),{0,1,10,100,1000,2500,5000,15000,30000,75000,105000},{0,0.27,0.185,0.0936,0.05666,0.05419,0.04927,0.03856,0.03641,0.03427,0.02958}),"")</f>
        <v>0</v>
      </c>
      <c r="M23" s="12" t="n">
        <f aca="false">IFERROR(IF(K23="",G23,K23)*L23,"")</f>
        <v>0</v>
      </c>
      <c r="N23" s="0" t="s">
        <v>132</v>
      </c>
      <c r="O23" s="13" t="s">
        <v>31</v>
      </c>
      <c r="X23" s="12" t="n">
        <f aca="false">IFERROR(LOOKUP(IF(W23="",G23,W23),{0,1,10,100,500,1000,2500,10000,15000,45000},{0,0.27,0.127,0.085,0.075,0.07,0.049,0.047,0.045,0.04}),"")</f>
        <v>0</v>
      </c>
      <c r="Y23" s="12" t="n">
        <f aca="false">IFERROR(IF(W23="",G23,W23)*X23,"")</f>
        <v>0</v>
      </c>
      <c r="Z23" s="0" t="s">
        <v>133</v>
      </c>
      <c r="AA23" s="13" t="s">
        <v>31</v>
      </c>
    </row>
    <row r="24" customFormat="false" ht="15" hidden="false" customHeight="false" outlineLevel="0" collapsed="false">
      <c r="A24" s="0" t="s">
        <v>134</v>
      </c>
      <c r="B24" s="0" t="s">
        <v>135</v>
      </c>
      <c r="C24" s="0" t="s">
        <v>136</v>
      </c>
      <c r="D24" s="0" t="s">
        <v>52</v>
      </c>
      <c r="E24" s="0" t="s">
        <v>42</v>
      </c>
      <c r="F24" s="0" t="s">
        <v>137</v>
      </c>
      <c r="G24" s="0" t="n">
        <f aca="false">BoardQty*2</f>
        <v>0</v>
      </c>
      <c r="H2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4" s="12" t="n">
        <f aca="false">IFERROR(G24*H24,"")</f>
        <v>0</v>
      </c>
      <c r="J24" s="0" t="n">
        <v>9118</v>
      </c>
      <c r="L24" s="12" t="n">
        <f aca="false">IFERROR(LOOKUP(IF(K24="",G24,K24),{0,1,10,100,1000,2500,5000,10000,30000,50000,100000},{0,0.1,0.041,0.0166,0.00746,0.00648,0.00535,0.00465,0.00408,0.00375,0.00371}),"")</f>
        <v>0</v>
      </c>
      <c r="M24" s="12" t="n">
        <f aca="false">IFERROR(IF(K24="",G24,K24)*L24,"")</f>
        <v>0</v>
      </c>
      <c r="N24" s="0" t="s">
        <v>138</v>
      </c>
      <c r="O24" s="13" t="s">
        <v>31</v>
      </c>
      <c r="P24" s="0" t="n">
        <v>20411</v>
      </c>
      <c r="R24" s="12" t="n">
        <f aca="false">IFERROR(LOOKUP(IF(Q24="",G24,Q24),{0,1,15000,75000,150000},{0,0.0022323,0.0022323,0.0020197,0.0018071}),"")</f>
        <v>0</v>
      </c>
      <c r="S24" s="12" t="n">
        <f aca="false">IFERROR(IF(Q24="",G24,Q24)*R24,"")</f>
        <v>0</v>
      </c>
      <c r="T24" s="0" t="s">
        <v>139</v>
      </c>
      <c r="U24" s="13" t="s">
        <v>31</v>
      </c>
      <c r="V24" s="0" t="n">
        <v>7542</v>
      </c>
      <c r="X24" s="12" t="n">
        <f aca="false">IFERROR(LOOKUP(IF(W24="",G24,W24),{0,1,10,100,1000,2500,10000,20000},{0,0.1,0.029,0.01,0.007,0.005,0.004,0.003}),"")</f>
        <v>0</v>
      </c>
      <c r="Y24" s="12" t="n">
        <f aca="false">IFERROR(IF(W24="",G24,W24)*X24,"")</f>
        <v>0</v>
      </c>
      <c r="Z24" s="0" t="s">
        <v>140</v>
      </c>
      <c r="AA24" s="13" t="s">
        <v>31</v>
      </c>
      <c r="AD24" s="12" t="n">
        <f aca="false">IFERROR(LOOKUP(IF(AC24="",G24,AC24),{0,1,10000,20000,30000},{0,0.008,0.008,0.006,0.004}),"")</f>
        <v>0</v>
      </c>
      <c r="AE24" s="12" t="n">
        <f aca="false">IFERROR(IF(AC24="",G24,AC24)*AD24,"")</f>
        <v>0</v>
      </c>
      <c r="AF24" s="0" t="s">
        <v>141</v>
      </c>
      <c r="AG24" s="13" t="s">
        <v>31</v>
      </c>
    </row>
    <row r="25" customFormat="false" ht="15" hidden="false" customHeight="false" outlineLevel="0" collapsed="false">
      <c r="A25" s="0" t="s">
        <v>142</v>
      </c>
      <c r="B25" s="0" t="s">
        <v>143</v>
      </c>
      <c r="C25" s="0" t="s">
        <v>144</v>
      </c>
      <c r="D25" s="0" t="s">
        <v>104</v>
      </c>
      <c r="E25" s="0" t="s">
        <v>80</v>
      </c>
      <c r="F25" s="0" t="s">
        <v>145</v>
      </c>
      <c r="G25" s="0" t="n">
        <f aca="false">BoardQty*1</f>
        <v>0</v>
      </c>
      <c r="H25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5" s="12" t="n">
        <f aca="false">IFERROR(G25*H25,"")</f>
        <v>0</v>
      </c>
      <c r="J25" s="0" t="n">
        <v>1316338</v>
      </c>
      <c r="L25" s="12" t="n">
        <f aca="false">IFERROR(LOOKUP(IF(K25="",G25,K25),{0,1,10,100,1000,2500,5000,15000,30000,75000,105000},{0,0.1,0.021,0.0095,0.00531,0.00483,0.00444,0.00336,0.00319,0.00286,0.00232}),"")</f>
        <v>0</v>
      </c>
      <c r="M25" s="12" t="n">
        <f aca="false">IFERROR(IF(K25="",G25,K25)*L25,"")</f>
        <v>0</v>
      </c>
      <c r="N25" s="0" t="s">
        <v>146</v>
      </c>
      <c r="O25" s="13" t="s">
        <v>31</v>
      </c>
      <c r="P25" s="0" t="n">
        <v>22943</v>
      </c>
      <c r="R25" s="12" t="n">
        <f aca="false">IFERROR(LOOKUP(IF(Q25="",G25,Q25),{0,1,100,500,2500,7500},{0,0.0102048,0.0102048,0.0058465,0.0046772,0.0032953}),"")</f>
        <v>0</v>
      </c>
      <c r="S25" s="12" t="n">
        <f aca="false">IFERROR(IF(Q25="",G25,Q25)*R25,"")</f>
        <v>0</v>
      </c>
      <c r="T25" s="0" t="s">
        <v>147</v>
      </c>
      <c r="U25" s="13" t="s">
        <v>31</v>
      </c>
      <c r="V25" s="0" t="n">
        <v>267126</v>
      </c>
      <c r="X25" s="12" t="n">
        <f aca="false">IFERROR(LOOKUP(IF(W25="",G25,W25),{0,1,10,100,500,1000,10000,15000},{0,0.1,0.01,0.007,0.006,0.004,0.003,0.003}),"")</f>
        <v>0</v>
      </c>
      <c r="Y25" s="12" t="n">
        <f aca="false">IFERROR(IF(W25="",G25,W25)*X25,"")</f>
        <v>0</v>
      </c>
      <c r="Z25" s="0" t="s">
        <v>148</v>
      </c>
      <c r="AA25" s="13" t="s">
        <v>31</v>
      </c>
      <c r="AB25" s="0" t="n">
        <v>21543</v>
      </c>
      <c r="AD25" s="12" t="n">
        <f aca="false">IFERROR(LOOKUP(IF(AC25="",G25,AC25),{0,1,10,25,50,100,250,500},{0,0.01,0.01,0.009,0.008,0.007,0.007,0.006}),"")</f>
        <v>0</v>
      </c>
      <c r="AE25" s="12" t="n">
        <f aca="false">IFERROR(IF(AC25="",G25,AC25)*AD25,"")</f>
        <v>0</v>
      </c>
      <c r="AF25" s="0" t="s">
        <v>149</v>
      </c>
      <c r="AG25" s="13" t="s">
        <v>31</v>
      </c>
      <c r="AH25" s="0" t="n">
        <v>14500</v>
      </c>
      <c r="AJ25" s="12" t="n">
        <f aca="false">IFERROR(LOOKUP(IF(AI25="",G25,AI25),{0,1,500,2500},{0,0.006378,0.006378,0.004252}),"")</f>
        <v>0</v>
      </c>
      <c r="AK25" s="12" t="n">
        <f aca="false">IFERROR(IF(AI25="",G25,AI25)*AJ25,"")</f>
        <v>0</v>
      </c>
      <c r="AL25" s="0" t="s">
        <v>150</v>
      </c>
      <c r="AM25" s="13" t="s">
        <v>31</v>
      </c>
    </row>
    <row r="26" customFormat="false" ht="15" hidden="false" customHeight="false" outlineLevel="0" collapsed="false">
      <c r="A26" s="0" t="s">
        <v>151</v>
      </c>
      <c r="B26" s="0" t="s">
        <v>152</v>
      </c>
      <c r="C26" s="0" t="s">
        <v>153</v>
      </c>
      <c r="D26" s="0" t="s">
        <v>104</v>
      </c>
      <c r="E26" s="0" t="s">
        <v>154</v>
      </c>
      <c r="F26" s="0" t="s">
        <v>155</v>
      </c>
      <c r="G26" s="0" t="n">
        <f aca="false">BoardQty*2</f>
        <v>0</v>
      </c>
      <c r="H26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6" s="12" t="n">
        <f aca="false">IFERROR(G26*H26,"")</f>
        <v>0</v>
      </c>
      <c r="L26" s="12" t="n">
        <f aca="false">IFERROR(LOOKUP(IF(K26="",G26,K26),{0,1,10,100,1000,2500,5000,15000,30000,75000,105000},{0,0.14,0.102,0.0479,0.02779,0.02586,0.02366,0.02091,0.01981,0.01816,0.0152}),"")</f>
        <v>0</v>
      </c>
      <c r="M26" s="12" t="n">
        <f aca="false">IFERROR(IF(K26="",G26,K26)*L26,"")</f>
        <v>0</v>
      </c>
      <c r="N26" s="0" t="s">
        <v>156</v>
      </c>
      <c r="O26" s="13" t="s">
        <v>31</v>
      </c>
    </row>
    <row r="27" customFormat="false" ht="15" hidden="false" customHeight="false" outlineLevel="0" collapsed="false">
      <c r="A27" s="0" t="s">
        <v>157</v>
      </c>
      <c r="B27" s="0" t="s">
        <v>158</v>
      </c>
      <c r="C27" s="0" t="s">
        <v>159</v>
      </c>
      <c r="D27" s="0" t="s">
        <v>160</v>
      </c>
      <c r="E27" s="0" t="s">
        <v>161</v>
      </c>
      <c r="F27" s="0" t="s">
        <v>158</v>
      </c>
      <c r="G27" s="0" t="n">
        <f aca="false">BoardQty*1</f>
        <v>0</v>
      </c>
      <c r="H2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7" s="12" t="n">
        <f aca="false">IFERROR(G27*H27,"")</f>
        <v>0</v>
      </c>
      <c r="J27" s="0" t="n">
        <v>29883</v>
      </c>
      <c r="L27" s="12" t="n">
        <f aca="false">IFERROR(LOOKUP(IF(K27="",G27,K27),{0,1,10,25,100,250,500,1000,3000,6000,15000,30000,75000,150000},{0,0.41,0.292,0.2272,0.172,0.12168,0.09734,0.07462,0.063,0.0567,0.0504,0.04725,0.0419,0.04032}),"")</f>
        <v>0</v>
      </c>
      <c r="M27" s="12" t="n">
        <f aca="false">IFERROR(IF(K27="",G27,K27)*L27,"")</f>
        <v>0</v>
      </c>
      <c r="N27" s="0" t="s">
        <v>162</v>
      </c>
      <c r="O27" s="13" t="s">
        <v>31</v>
      </c>
      <c r="P27" s="0" t="n">
        <v>2622</v>
      </c>
      <c r="R27" s="12" t="n">
        <f aca="false">IFERROR(LOOKUP(IF(Q27="",G27,Q27),{0,1,10,100,250,500,1000,5000,10000},{0,0.491106,0.353979,0.208348,0.147757,0.112678,0.0794061,0.0668627,0.056339}),"")</f>
        <v>0</v>
      </c>
      <c r="S27" s="12" t="n">
        <f aca="false">IFERROR(IF(Q27="",G27,Q27)*R27,"")</f>
        <v>0</v>
      </c>
      <c r="T27" s="0" t="s">
        <v>163</v>
      </c>
      <c r="U27" s="13" t="s">
        <v>31</v>
      </c>
      <c r="V27" s="0" t="n">
        <v>662</v>
      </c>
      <c r="X27" s="12" t="n">
        <f aca="false">IFERROR(LOOKUP(IF(W27="",G27,W27),{0,1,10,100,1000,3000,9000,24000,45000,99000},{0,0.39,0.216,0.093,0.06,0.054,0.048,0.045,0.04,0.038}),"")</f>
        <v>0</v>
      </c>
      <c r="Y27" s="12" t="n">
        <f aca="false">IFERROR(IF(W27="",G27,W27)*X27,"")</f>
        <v>0</v>
      </c>
      <c r="Z27" s="0" t="s">
        <v>164</v>
      </c>
      <c r="AA27" s="13" t="s">
        <v>31</v>
      </c>
      <c r="AB27" s="0" t="n">
        <v>2622</v>
      </c>
      <c r="AD27" s="12" t="n">
        <f aca="false">IFERROR(LOOKUP(IF(AC27="",G27,AC27),{0,1,10,100,250,500,1000,5000,10000},{0,0.47,0.339,0.2,0.141,0.108,0.076,0.064,0.054}),"")</f>
        <v>0</v>
      </c>
      <c r="AE27" s="12" t="n">
        <f aca="false">IFERROR(IF(AC27="",G27,AC27)*AD27,"")</f>
        <v>0</v>
      </c>
      <c r="AF27" s="0" t="s">
        <v>165</v>
      </c>
      <c r="AG27" s="13" t="s">
        <v>31</v>
      </c>
    </row>
    <row r="28" customFormat="false" ht="15" hidden="false" customHeight="false" outlineLevel="0" collapsed="false">
      <c r="A28" s="0" t="s">
        <v>166</v>
      </c>
      <c r="B28" s="0" t="s">
        <v>167</v>
      </c>
      <c r="C28" s="0" t="s">
        <v>168</v>
      </c>
      <c r="D28" s="0" t="s">
        <v>169</v>
      </c>
      <c r="E28" s="0" t="s">
        <v>170</v>
      </c>
      <c r="F28" s="0" t="s">
        <v>171</v>
      </c>
      <c r="G28" s="0" t="n">
        <f aca="false">BoardQty*2</f>
        <v>0</v>
      </c>
      <c r="H2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8" s="12" t="n">
        <f aca="false">IFERROR(G28*H28,"")</f>
        <v>0</v>
      </c>
      <c r="J28" s="0" t="n">
        <v>183870</v>
      </c>
      <c r="L28" s="12" t="n">
        <f aca="false">IFERROR(LOOKUP(IF(K28="",G28,K28),{0,1,10,25,100,250,500,1000,2000,6000,10000},{0,1.29,1.047,0.8056,0.7252,0.6446,0.54792,0.45122,0.38969,0.3809,0.36625}),"")</f>
        <v>0</v>
      </c>
      <c r="M28" s="12" t="n">
        <f aca="false">IFERROR(IF(K28="",G28,K28)*L28,"")</f>
        <v>0</v>
      </c>
      <c r="N28" s="0" t="s">
        <v>172</v>
      </c>
      <c r="O28" s="13" t="s">
        <v>31</v>
      </c>
      <c r="P28" s="0" t="n">
        <v>6000</v>
      </c>
      <c r="R28" s="12" t="n">
        <f aca="false">IFERROR(LOOKUP(IF(Q28="",G28,Q28),{0,1,2000,4000,6000},{0,0.486854,0.486854,0.456027,0.431578}),"")</f>
        <v>0</v>
      </c>
      <c r="S28" s="12" t="n">
        <f aca="false">IFERROR(IF(Q28="",G28,Q28)*R28,"")</f>
        <v>0</v>
      </c>
      <c r="T28" s="0" t="s">
        <v>173</v>
      </c>
      <c r="U28" s="13" t="s">
        <v>31</v>
      </c>
      <c r="V28" s="0" t="n">
        <v>110125</v>
      </c>
      <c r="X28" s="12" t="n">
        <f aca="false">IFERROR(LOOKUP(IF(W28="",G28,W28),{0,1,10,100,200,500,1000,2000,4000,10000},{0,1.1,0.882,0.612,0.537,0.453,0.367,0.339,0.311,0.303}),"")</f>
        <v>0</v>
      </c>
      <c r="Y28" s="12" t="n">
        <f aca="false">IFERROR(IF(W28="",G28,W28)*X28,"")</f>
        <v>0</v>
      </c>
      <c r="Z28" s="0" t="s">
        <v>174</v>
      </c>
      <c r="AA28" s="13" t="s">
        <v>31</v>
      </c>
      <c r="AB28" s="0" t="n">
        <v>2037</v>
      </c>
      <c r="AD28" s="12" t="n">
        <f aca="false">IFERROR(LOOKUP(IF(AC28="",G28,AC28),{0,1,10,100},{0,1.32,1.16,0.994}),"")</f>
        <v>0</v>
      </c>
      <c r="AE28" s="12" t="n">
        <f aca="false">IFERROR(IF(AC28="",G28,AC28)*AD28,"")</f>
        <v>0</v>
      </c>
      <c r="AF28" s="0" t="s">
        <v>175</v>
      </c>
      <c r="AG28" s="13" t="s">
        <v>31</v>
      </c>
      <c r="AJ28" s="12" t="n">
        <f aca="false">IFERROR(LOOKUP(IF(AI28="",G28,AI28),{0,1,50,250,500},{0,0.443271,0.443271,0.433704,0.427326}),"")</f>
        <v>0</v>
      </c>
      <c r="AK28" s="12" t="n">
        <f aca="false">IFERROR(IF(AI28="",G28,AI28)*AJ28,"")</f>
        <v>0</v>
      </c>
      <c r="AL28" s="0" t="s">
        <v>176</v>
      </c>
      <c r="AM28" s="13" t="s">
        <v>31</v>
      </c>
    </row>
    <row r="29" customFormat="false" ht="15" hidden="false" customHeight="false" outlineLevel="0" collapsed="false">
      <c r="A29" s="0" t="s">
        <v>177</v>
      </c>
      <c r="B29" s="0" t="s">
        <v>111</v>
      </c>
      <c r="D29" s="0" t="s">
        <v>178</v>
      </c>
      <c r="G29" s="0" t="n">
        <f aca="false">BoardQty*2</f>
        <v>0</v>
      </c>
      <c r="H2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9" s="12" t="n">
        <f aca="false">IFERROR(G29*H29,"")</f>
        <v>0</v>
      </c>
    </row>
    <row r="30" customFormat="false" ht="15" hidden="false" customHeight="false" outlineLevel="0" collapsed="false">
      <c r="A30" s="0" t="s">
        <v>179</v>
      </c>
      <c r="B30" s="0" t="s">
        <v>111</v>
      </c>
      <c r="D30" s="0" t="s">
        <v>41</v>
      </c>
      <c r="G30" s="0" t="n">
        <f aca="false">BoardQty*2</f>
        <v>0</v>
      </c>
      <c r="H3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30" s="12" t="n">
        <f aca="false">IFERROR(G30*H30,"")</f>
        <v>0</v>
      </c>
    </row>
    <row r="31" customFormat="false" ht="15" hidden="false" customHeight="false" outlineLevel="0" collapsed="false">
      <c r="A31" s="0" t="s">
        <v>180</v>
      </c>
      <c r="B31" s="0" t="s">
        <v>111</v>
      </c>
      <c r="C31" s="0" t="s">
        <v>181</v>
      </c>
      <c r="D31" s="0" t="s">
        <v>52</v>
      </c>
      <c r="E31" s="0" t="s">
        <v>42</v>
      </c>
      <c r="F31" s="0" t="s">
        <v>182</v>
      </c>
      <c r="G31" s="0" t="n">
        <f aca="false">BoardQty*1</f>
        <v>0</v>
      </c>
      <c r="H3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31" s="12" t="n">
        <f aca="false">IFERROR(G31*H31,"")</f>
        <v>0</v>
      </c>
      <c r="J31" s="0" t="n">
        <v>58136</v>
      </c>
      <c r="L31" s="12" t="n">
        <f aca="false">IFERROR(LOOKUP(IF(K31="",G31,K31),{0,1,10,100,1000,2500,5000,10000,30000,50000,100000},{0,0.1,0.041,0.0166,0.00746,0.00648,0.00535,0.00465,0.00408,0.00375,0.00371}),"")</f>
        <v>0</v>
      </c>
      <c r="M31" s="12" t="n">
        <f aca="false">IFERROR(IF(K31="",G31,K31)*L31,"")</f>
        <v>0</v>
      </c>
      <c r="N31" s="0" t="s">
        <v>183</v>
      </c>
      <c r="O31" s="13" t="s">
        <v>31</v>
      </c>
      <c r="V31" s="0" t="n">
        <v>10269</v>
      </c>
      <c r="X31" s="12" t="n">
        <f aca="false">IFERROR(LOOKUP(IF(W31="",G31,W31),{0,1,10,100,1000,2500,10000,20000},{0,0.1,0.029,0.01,0.007,0.005,0.004,0.003}),"")</f>
        <v>0</v>
      </c>
      <c r="Y31" s="12" t="n">
        <f aca="false">IFERROR(IF(W31="",G31,W31)*X31,"")</f>
        <v>0</v>
      </c>
      <c r="Z31" s="0" t="s">
        <v>184</v>
      </c>
      <c r="AA31" s="13" t="s">
        <v>31</v>
      </c>
    </row>
    <row r="32" customFormat="false" ht="15" hidden="false" customHeight="false" outlineLevel="0" collapsed="false">
      <c r="A32" s="0" t="s">
        <v>185</v>
      </c>
      <c r="B32" s="0" t="s">
        <v>186</v>
      </c>
      <c r="C32" s="0" t="s">
        <v>187</v>
      </c>
      <c r="D32" s="0" t="s">
        <v>178</v>
      </c>
      <c r="E32" s="0" t="s">
        <v>188</v>
      </c>
      <c r="F32" s="0" t="s">
        <v>189</v>
      </c>
      <c r="G32" s="0" t="n">
        <f aca="false">BoardQty*1</f>
        <v>0</v>
      </c>
      <c r="H3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32" s="12" t="n">
        <f aca="false">IFERROR(G32*H32,"")</f>
        <v>0</v>
      </c>
      <c r="J32" s="0" t="n">
        <v>18319</v>
      </c>
      <c r="L32" s="12" t="n">
        <f aca="false">IFERROR(LOOKUP(IF(K32="",G32,K32),{0,1,10,100,500,1000,10000},{0,0.1,0.077,0.045,0.02802,0.02202,0.016}),"")</f>
        <v>0</v>
      </c>
      <c r="M32" s="12" t="n">
        <f aca="false">IFERROR(IF(K32="",G32,K32)*L32,"")</f>
        <v>0</v>
      </c>
      <c r="N32" s="0" t="s">
        <v>190</v>
      </c>
      <c r="O32" s="13" t="s">
        <v>31</v>
      </c>
      <c r="R32" s="12" t="n">
        <f aca="false">IFERROR(LOOKUP(IF(Q32="",G32,Q32),{0,1,50,100,250,500,1000},{0,0.107363,0.0878038,0.0692013,0.060591,0.0555949,0.0507051}),"")</f>
        <v>0</v>
      </c>
      <c r="S32" s="12" t="n">
        <f aca="false">IFERROR(IF(Q32="",G32,Q32)*R32,"")</f>
        <v>0</v>
      </c>
      <c r="T32" s="0" t="s">
        <v>191</v>
      </c>
      <c r="U32" s="13" t="s">
        <v>31</v>
      </c>
      <c r="V32" s="0" t="n">
        <v>13417</v>
      </c>
      <c r="X32" s="12" t="n">
        <f aca="false">IFERROR(LOOKUP(IF(W32="",G32,W32),{0,1,50,100,250,500,10000},{0,0.074,0.053,0.042,0.032,0.027,0.027}),"")</f>
        <v>0</v>
      </c>
      <c r="Y32" s="12" t="n">
        <f aca="false">IFERROR(IF(W32="",G32,W32)*X32,"")</f>
        <v>0</v>
      </c>
      <c r="Z32" s="0" t="s">
        <v>192</v>
      </c>
      <c r="AA32" s="13" t="s">
        <v>31</v>
      </c>
      <c r="AD32" s="12" t="n">
        <f aca="false">IFERROR(LOOKUP(IF(AC32="",G32,AC32),{0,1,250,500,1000,5000},{0,0.02,0.015,0.013,0.012,0.011}),"")</f>
        <v>0</v>
      </c>
      <c r="AE32" s="12" t="n">
        <f aca="false">IFERROR(IF(AC32="",G32,AC32)*AD32,"")</f>
        <v>0</v>
      </c>
      <c r="AF32" s="0" t="s">
        <v>193</v>
      </c>
      <c r="AG32" s="13" t="s">
        <v>31</v>
      </c>
    </row>
    <row r="33" customFormat="false" ht="15" hidden="false" customHeight="false" outlineLevel="0" collapsed="false">
      <c r="A33" s="0" t="s">
        <v>194</v>
      </c>
      <c r="B33" s="0" t="s">
        <v>195</v>
      </c>
      <c r="C33" s="0" t="s">
        <v>196</v>
      </c>
      <c r="D33" s="0" t="s">
        <v>197</v>
      </c>
      <c r="G33" s="0" t="n">
        <f aca="false">BoardQty*1</f>
        <v>0</v>
      </c>
      <c r="H3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33" s="12" t="n">
        <f aca="false">IFERROR(G33*H33,"")</f>
        <v>0</v>
      </c>
    </row>
    <row r="34" customFormat="false" ht="15" hidden="false" customHeight="false" outlineLevel="0" collapsed="false">
      <c r="A34" s="0" t="s">
        <v>198</v>
      </c>
      <c r="B34" s="0" t="s">
        <v>199</v>
      </c>
      <c r="C34" s="0" t="s">
        <v>200</v>
      </c>
      <c r="D34" s="0" t="s">
        <v>52</v>
      </c>
      <c r="E34" s="0" t="s">
        <v>42</v>
      </c>
      <c r="F34" s="0" t="s">
        <v>201</v>
      </c>
      <c r="G34" s="0" t="n">
        <f aca="false">BoardQty*3</f>
        <v>0</v>
      </c>
      <c r="H3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34" s="12" t="n">
        <f aca="false">IFERROR(G34*H34,"")</f>
        <v>0</v>
      </c>
      <c r="J34" s="0" t="n">
        <v>520924</v>
      </c>
      <c r="L34" s="12" t="n">
        <f aca="false">IFERROR(LOOKUP(IF(K34="",G34,K34),{0,1,10,100,1000,2500,5000,10000,30000,50000,100000},{0,0.1,0.041,0.0166,0.00746,0.00648,0.00535,0.00465,0.00408,0.00375,0.00371}),"")</f>
        <v>0</v>
      </c>
      <c r="M34" s="12" t="n">
        <f aca="false">IFERROR(IF(K34="",G34,K34)*L34,"")</f>
        <v>0</v>
      </c>
      <c r="N34" s="0" t="s">
        <v>202</v>
      </c>
      <c r="O34" s="13" t="s">
        <v>31</v>
      </c>
      <c r="P34" s="0" t="n">
        <v>31390</v>
      </c>
      <c r="R34" s="12" t="n">
        <f aca="false">IFERROR(LOOKUP(IF(Q34="",G34,Q34),{0,1,100,500,2500,5000,10000,50000,100000},{0,0.0291262,0.0291262,0.017008,0.008504,0.0073347,0.006378,0.0051024,0.0049961}),"")</f>
        <v>0</v>
      </c>
      <c r="S34" s="12" t="n">
        <f aca="false">IFERROR(IF(Q34="",G34,Q34)*R34,"")</f>
        <v>0</v>
      </c>
      <c r="T34" s="0" t="s">
        <v>203</v>
      </c>
      <c r="U34" s="13" t="s">
        <v>31</v>
      </c>
      <c r="V34" s="0" t="n">
        <v>128861</v>
      </c>
      <c r="X34" s="12" t="n">
        <f aca="false">IFERROR(LOOKUP(IF(W34="",G34,W34),{0,1,10,100,1000,2500,10000,20000},{0,0.1,0.029,0.01,0.007,0.005,0.004,0.003}),"")</f>
        <v>0</v>
      </c>
      <c r="Y34" s="12" t="n">
        <f aca="false">IFERROR(IF(W34="",G34,W34)*X34,"")</f>
        <v>0</v>
      </c>
      <c r="Z34" s="0" t="s">
        <v>204</v>
      </c>
      <c r="AA34" s="13" t="s">
        <v>31</v>
      </c>
      <c r="AB34" s="0" t="n">
        <v>9556</v>
      </c>
      <c r="AD34" s="12" t="n">
        <f aca="false">IFERROR(LOOKUP(IF(AC34="",G34,AC34),{0,1,10,25,100,250,500,1000,2500},{0,0.067,0.03,0.021,0.012,0.009,0.007,0.006,0.005}),"")</f>
        <v>0</v>
      </c>
      <c r="AE34" s="12" t="n">
        <f aca="false">IFERROR(IF(AC34="",G34,AC34)*AD34,"")</f>
        <v>0</v>
      </c>
      <c r="AF34" s="0" t="s">
        <v>205</v>
      </c>
      <c r="AG34" s="13" t="s">
        <v>31</v>
      </c>
    </row>
    <row r="35" customFormat="false" ht="15" hidden="false" customHeight="false" outlineLevel="0" collapsed="false">
      <c r="A35" s="0" t="s">
        <v>206</v>
      </c>
      <c r="B35" s="0" t="s">
        <v>207</v>
      </c>
      <c r="C35" s="0" t="s">
        <v>208</v>
      </c>
      <c r="D35" s="0" t="s">
        <v>209</v>
      </c>
      <c r="E35" s="0" t="s">
        <v>96</v>
      </c>
      <c r="F35" s="0" t="s">
        <v>210</v>
      </c>
      <c r="G35" s="0" t="n">
        <f aca="false">BoardQty*1</f>
        <v>0</v>
      </c>
      <c r="H35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35" s="12" t="n">
        <f aca="false">IFERROR(G35*H35,"")</f>
        <v>0</v>
      </c>
      <c r="J35" s="0" t="n">
        <v>2907</v>
      </c>
      <c r="L35" s="12" t="n">
        <f aca="false">IFERROR(LOOKUP(IF(K35="",G35,K35),{0,1,10,25,50,100,250,500,1000,3500,7000,10500,17500},{0,0.83,0.729,0.6864,0.6578,0.6292,0.572,0.5148,0.4576,0.377,0.364,0.3458,0.338}),"")</f>
        <v>0</v>
      </c>
      <c r="M35" s="12" t="n">
        <f aca="false">IFERROR(IF(K35="",G35,K35)*L35,"")</f>
        <v>0</v>
      </c>
      <c r="N35" s="0" t="s">
        <v>211</v>
      </c>
      <c r="O35" s="13" t="s">
        <v>31</v>
      </c>
      <c r="R35" s="12" t="n">
        <f aca="false">IFERROR(LOOKUP(IF(Q35="",G35,Q35),{0,1,3500},{0,0.34016,0.34016}),"")</f>
        <v>0</v>
      </c>
      <c r="S35" s="12" t="n">
        <f aca="false">IFERROR(IF(Q35="",G35,Q35)*R35,"")</f>
        <v>0</v>
      </c>
      <c r="T35" s="0" t="s">
        <v>212</v>
      </c>
      <c r="U35" s="13" t="s">
        <v>31</v>
      </c>
      <c r="X35" s="12" t="n">
        <f aca="false">IFERROR(LOOKUP(IF(W35="",G35,W35),{0,1,10,100,250,500,1000,3500,7000,10500},{0,0.749,0.598,0.571,0.519,0.477,0.416,0.377,0.364,0.338}),"")</f>
        <v>0</v>
      </c>
      <c r="Y35" s="12" t="n">
        <f aca="false">IFERROR(IF(W35="",G35,W35)*X35,"")</f>
        <v>0</v>
      </c>
      <c r="Z35" s="0" t="s">
        <v>213</v>
      </c>
      <c r="AA35" s="13" t="s">
        <v>31</v>
      </c>
      <c r="AL35" s="0" t="s">
        <v>214</v>
      </c>
      <c r="AM35" s="13" t="s">
        <v>31</v>
      </c>
    </row>
    <row r="36" customFormat="false" ht="15" hidden="false" customHeight="false" outlineLevel="0" collapsed="false">
      <c r="A36" s="0" t="s">
        <v>215</v>
      </c>
      <c r="B36" s="0" t="s">
        <v>216</v>
      </c>
      <c r="C36" s="0" t="s">
        <v>217</v>
      </c>
      <c r="D36" s="0" t="s">
        <v>104</v>
      </c>
      <c r="E36" s="0" t="s">
        <v>80</v>
      </c>
      <c r="F36" s="0" t="s">
        <v>218</v>
      </c>
      <c r="G36" s="0" t="n">
        <f aca="false">BoardQty*4</f>
        <v>0</v>
      </c>
      <c r="H36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36" s="12" t="n">
        <f aca="false">IFERROR(G36*H36,"")</f>
        <v>0</v>
      </c>
      <c r="J36" s="0" t="n">
        <v>2364</v>
      </c>
      <c r="L36" s="12" t="n">
        <f aca="false">IFERROR(LOOKUP(IF(K36="",G36,K36),{0,1,10,100,1000,2500,5000,10000,20000},{0,0.45,0.315,0.1891,0.11976,0.11346,0.10715,0.11334,0.1118}),"")</f>
        <v>0</v>
      </c>
      <c r="M36" s="12" t="n">
        <f aca="false">IFERROR(IF(K36="",G36,K36)*L36,"")</f>
        <v>0</v>
      </c>
      <c r="N36" s="0" t="s">
        <v>219</v>
      </c>
      <c r="O36" s="13" t="s">
        <v>31</v>
      </c>
      <c r="V36" s="0" t="n">
        <v>76837</v>
      </c>
      <c r="X36" s="12" t="n">
        <f aca="false">IFERROR(LOOKUP(IF(W36="",G36,W36),{0,1,10,100,500,1000,2500,10000},{0,0.61,0.342,0.231,0.209,0.193,0.159,0.118}),"")</f>
        <v>0</v>
      </c>
      <c r="Y36" s="12" t="n">
        <f aca="false">IFERROR(IF(W36="",G36,W36)*X36,"")</f>
        <v>0</v>
      </c>
      <c r="Z36" s="0" t="s">
        <v>220</v>
      </c>
      <c r="AA36" s="13" t="s">
        <v>31</v>
      </c>
    </row>
    <row r="37" customFormat="false" ht="15" hidden="false" customHeight="false" outlineLevel="0" collapsed="false">
      <c r="A37" s="0" t="s">
        <v>221</v>
      </c>
      <c r="B37" s="0" t="s">
        <v>222</v>
      </c>
      <c r="C37" s="0" t="s">
        <v>223</v>
      </c>
      <c r="D37" s="0" t="s">
        <v>52</v>
      </c>
      <c r="E37" s="0" t="s">
        <v>42</v>
      </c>
      <c r="F37" s="0" t="s">
        <v>224</v>
      </c>
      <c r="G37" s="0" t="n">
        <f aca="false">BoardQty*2</f>
        <v>0</v>
      </c>
      <c r="H3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37" s="12" t="n">
        <f aca="false">IFERROR(G37*H37,"")</f>
        <v>0</v>
      </c>
      <c r="J37" s="0" t="n">
        <v>204492</v>
      </c>
      <c r="L37" s="12" t="n">
        <f aca="false">IFERROR(LOOKUP(IF(K37="",G37,K37),{0,1,10,100,1000,2500,5000,10000,30000,50000,100000},{0,0.1,0.041,0.0166,0.00746,0.00648,0.00535,0.00465,0.00408,0.00375,0.00371}),"")</f>
        <v>0</v>
      </c>
      <c r="M37" s="12" t="n">
        <f aca="false">IFERROR(IF(K37="",G37,K37)*L37,"")</f>
        <v>0</v>
      </c>
      <c r="N37" s="0" t="s">
        <v>225</v>
      </c>
      <c r="O37" s="13" t="s">
        <v>31</v>
      </c>
      <c r="V37" s="0" t="n">
        <v>42275</v>
      </c>
      <c r="X37" s="12" t="n">
        <f aca="false">IFERROR(LOOKUP(IF(W37="",G37,W37),{0,1,10,100,1000,2500,10000,20000},{0,0.1,0.029,0.01,0.007,0.005,0.004,0.003}),"")</f>
        <v>0</v>
      </c>
      <c r="Y37" s="12" t="n">
        <f aca="false">IFERROR(IF(W37="",G37,W37)*X37,"")</f>
        <v>0</v>
      </c>
      <c r="Z37" s="0" t="s">
        <v>226</v>
      </c>
      <c r="AA37" s="13" t="s">
        <v>31</v>
      </c>
      <c r="AD37" s="12" t="n">
        <f aca="false">IFERROR(LOOKUP(IF(AC37="",G37,AC37),{0,1,10000,20000,30000},{0,0.008,0.008,0.006,0.004}),"")</f>
        <v>0</v>
      </c>
      <c r="AE37" s="12" t="n">
        <f aca="false">IFERROR(IF(AC37="",G37,AC37)*AD37,"")</f>
        <v>0</v>
      </c>
      <c r="AF37" s="0" t="s">
        <v>227</v>
      </c>
      <c r="AG37" s="13" t="s">
        <v>31</v>
      </c>
    </row>
    <row r="38" customFormat="false" ht="15" hidden="false" customHeight="false" outlineLevel="0" collapsed="false">
      <c r="A38" s="0" t="s">
        <v>228</v>
      </c>
      <c r="B38" s="0" t="s">
        <v>186</v>
      </c>
      <c r="C38" s="0" t="s">
        <v>187</v>
      </c>
      <c r="D38" s="0" t="s">
        <v>178</v>
      </c>
      <c r="E38" s="0" t="s">
        <v>188</v>
      </c>
      <c r="F38" s="0" t="s">
        <v>189</v>
      </c>
      <c r="G38" s="0" t="n">
        <f aca="false">BoardQty*1</f>
        <v>0</v>
      </c>
      <c r="H3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38" s="12" t="n">
        <f aca="false">IFERROR(G38*H38,"")</f>
        <v>0</v>
      </c>
      <c r="J38" s="0" t="n">
        <v>18319</v>
      </c>
      <c r="L38" s="12" t="n">
        <f aca="false">IFERROR(LOOKUP(IF(K38="",G38,K38),{0,1,10,100,500,1000,10000},{0,0.1,0.077,0.045,0.02802,0.02202,0.016}),"")</f>
        <v>0</v>
      </c>
      <c r="M38" s="12" t="n">
        <f aca="false">IFERROR(IF(K38="",G38,K38)*L38,"")</f>
        <v>0</v>
      </c>
      <c r="N38" s="0" t="s">
        <v>190</v>
      </c>
      <c r="O38" s="13" t="s">
        <v>31</v>
      </c>
      <c r="R38" s="12" t="n">
        <f aca="false">IFERROR(LOOKUP(IF(Q38="",G38,Q38),{0,1,50,100,250,500,1000},{0,0.107363,0.0878038,0.0692013,0.060591,0.0555949,0.0507051}),"")</f>
        <v>0</v>
      </c>
      <c r="S38" s="12" t="n">
        <f aca="false">IFERROR(IF(Q38="",G38,Q38)*R38,"")</f>
        <v>0</v>
      </c>
      <c r="T38" s="0" t="s">
        <v>191</v>
      </c>
      <c r="U38" s="13" t="s">
        <v>31</v>
      </c>
      <c r="V38" s="0" t="n">
        <v>13417</v>
      </c>
      <c r="X38" s="12" t="n">
        <f aca="false">IFERROR(LOOKUP(IF(W38="",G38,W38),{0,1,50,100,250,500,10000},{0,0.074,0.053,0.042,0.032,0.027,0.027}),"")</f>
        <v>0</v>
      </c>
      <c r="Y38" s="12" t="n">
        <f aca="false">IFERROR(IF(W38="",G38,W38)*X38,"")</f>
        <v>0</v>
      </c>
      <c r="Z38" s="0" t="s">
        <v>192</v>
      </c>
      <c r="AA38" s="13" t="s">
        <v>31</v>
      </c>
      <c r="AD38" s="12" t="n">
        <f aca="false">IFERROR(LOOKUP(IF(AC38="",G38,AC38),{0,1,250,500,1000,5000},{0,0.02,0.015,0.013,0.012,0.011}),"")</f>
        <v>0</v>
      </c>
      <c r="AE38" s="12" t="n">
        <f aca="false">IFERROR(IF(AC38="",G38,AC38)*AD38,"")</f>
        <v>0</v>
      </c>
      <c r="AF38" s="0" t="s">
        <v>193</v>
      </c>
      <c r="AG38" s="13" t="s">
        <v>31</v>
      </c>
    </row>
    <row r="39" customFormat="false" ht="15" hidden="false" customHeight="false" outlineLevel="0" collapsed="false">
      <c r="A39" s="0" t="s">
        <v>229</v>
      </c>
      <c r="B39" s="0" t="s">
        <v>230</v>
      </c>
      <c r="C39" s="0" t="s">
        <v>231</v>
      </c>
      <c r="D39" s="0" t="s">
        <v>232</v>
      </c>
      <c r="E39" s="0" t="s">
        <v>233</v>
      </c>
      <c r="F39" s="0" t="s">
        <v>234</v>
      </c>
      <c r="G39" s="0" t="n">
        <f aca="false">BoardQty*1</f>
        <v>0</v>
      </c>
      <c r="H3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39" s="12" t="n">
        <f aca="false">IFERROR(G39*H39,"")</f>
        <v>0</v>
      </c>
      <c r="J39" s="0" t="n">
        <v>1253</v>
      </c>
      <c r="L39" s="12" t="n">
        <f aca="false">IFERROR(LOOKUP(IF(K39="",G39,K39),{0,1,10,25,50,100,250,500,1000,4000,8000},{0,1,0.961,0.9064,0.7976,0.7251,0.68888,0.67074,0.52571,0.53766,0.50058}),"")</f>
        <v>0</v>
      </c>
      <c r="M39" s="12" t="n">
        <f aca="false">IFERROR(IF(K39="",G39,K39)*L39,"")</f>
        <v>0</v>
      </c>
      <c r="N39" s="0" t="s">
        <v>235</v>
      </c>
      <c r="O39" s="13" t="s">
        <v>31</v>
      </c>
      <c r="P39" s="0" t="n">
        <v>1879</v>
      </c>
      <c r="R39" s="12" t="n">
        <f aca="false">IFERROR(LOOKUP(IF(Q39="",G39,Q39),{0,1,25,80,200,600,2000},{0,1.033236,0.825951,0.743037,0.619729,0.558075,0.540004}),"")</f>
        <v>0</v>
      </c>
      <c r="S39" s="12" t="n">
        <f aca="false">IFERROR(IF(Q39="",G39,Q39)*R39,"")</f>
        <v>0</v>
      </c>
      <c r="T39" s="0" t="s">
        <v>236</v>
      </c>
      <c r="U39" s="13" t="s">
        <v>31</v>
      </c>
      <c r="V39" s="0" t="n">
        <v>3757</v>
      </c>
      <c r="X39" s="12" t="n">
        <f aca="false">IFERROR(LOOKUP(IF(W39="",G39,W39),{0,1,25,50,100,200,4000},{0,0.519,0.512,0.509,0.505,0.501,0.501}),"")</f>
        <v>0</v>
      </c>
      <c r="Y39" s="12" t="n">
        <f aca="false">IFERROR(IF(W39="",G39,W39)*X39,"")</f>
        <v>0</v>
      </c>
      <c r="Z39" s="0" t="s">
        <v>237</v>
      </c>
      <c r="AA39" s="13" t="s">
        <v>31</v>
      </c>
      <c r="AB39" s="0" t="n">
        <v>4000</v>
      </c>
      <c r="AD39" s="12" t="n">
        <f aca="false">IFERROR(LOOKUP(IF(AC39="",G39,AC39),{0,1,4000,8000,12000,20000},{0,0.429,0.429,0.419,0.412,0.399}),"")</f>
        <v>0</v>
      </c>
      <c r="AE39" s="12" t="n">
        <f aca="false">IFERROR(IF(AC39="",G39,AC39)*AD39,"")</f>
        <v>0</v>
      </c>
      <c r="AF39" s="0" t="s">
        <v>238</v>
      </c>
      <c r="AG39" s="13" t="s">
        <v>31</v>
      </c>
      <c r="AJ39" s="12" t="n">
        <f aca="false">IFERROR(LOOKUP(IF(AI39="",G39,AI39),{0,1,50,100,500,1000},{0,1.45631,1.29686,1.1693,1.063,0.96733}),"")</f>
        <v>0</v>
      </c>
      <c r="AK39" s="12" t="n">
        <f aca="false">IFERROR(IF(AI39="",G39,AI39)*AJ39,"")</f>
        <v>0</v>
      </c>
      <c r="AL39" s="0" t="s">
        <v>239</v>
      </c>
      <c r="AM39" s="13" t="s">
        <v>31</v>
      </c>
    </row>
    <row r="40" customFormat="false" ht="15" hidden="false" customHeight="false" outlineLevel="0" collapsed="false">
      <c r="A40" s="0" t="s">
        <v>240</v>
      </c>
      <c r="B40" s="0" t="s">
        <v>241</v>
      </c>
      <c r="C40" s="0" t="s">
        <v>242</v>
      </c>
      <c r="D40" s="0" t="s">
        <v>52</v>
      </c>
      <c r="E40" s="0" t="s">
        <v>53</v>
      </c>
      <c r="F40" s="0" t="s">
        <v>243</v>
      </c>
      <c r="G40" s="0" t="n">
        <f aca="false">BoardQty*1</f>
        <v>0</v>
      </c>
      <c r="H4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40" s="12" t="n">
        <f aca="false">IFERROR(G40*H40,"")</f>
        <v>0</v>
      </c>
      <c r="J40" s="0" t="n">
        <v>1050905</v>
      </c>
      <c r="L40" s="12" t="n">
        <f aca="false">IFERROR(LOOKUP(IF(K40="",G40,K40),{0,1,10,100,1000,2500,5000,15000,30000,75000},{0,0.1,0.055,0.0223,0.01002,0.0087,0.00718,0.00624,0.00548,0.00522}),"")</f>
        <v>0</v>
      </c>
      <c r="M40" s="12" t="n">
        <f aca="false">IFERROR(IF(K40="",G40,K40)*L40,"")</f>
        <v>0</v>
      </c>
      <c r="N40" s="0" t="s">
        <v>244</v>
      </c>
      <c r="O40" s="13" t="s">
        <v>31</v>
      </c>
      <c r="P40" s="0" t="n">
        <v>16011</v>
      </c>
      <c r="R40" s="12" t="n">
        <f aca="false">IFERROR(LOOKUP(IF(Q40="",G40,Q40),{0,1,100,250,500,1000,2500,5000},{0,0.098859,0.0267876,0.0229608,0.0200907,0.0160513,0.0133938,0.0114804}),"")</f>
        <v>0</v>
      </c>
      <c r="S40" s="12" t="n">
        <f aca="false">IFERROR(IF(Q40="",G40,Q40)*R40,"")</f>
        <v>0</v>
      </c>
      <c r="T40" s="0" t="s">
        <v>245</v>
      </c>
      <c r="U40" s="13" t="s">
        <v>31</v>
      </c>
      <c r="V40" s="0" t="n">
        <v>20427</v>
      </c>
      <c r="X40" s="12" t="n">
        <f aca="false">IFERROR(LOOKUP(IF(W40="",G40,W40),{0,1,10,100,1000,5000,10000,15000},{0,0.1,0.031,0.014,0.01,0.007,0.006,0.005}),"")</f>
        <v>0</v>
      </c>
      <c r="Y40" s="12" t="n">
        <f aca="false">IFERROR(IF(W40="",G40,W40)*X40,"")</f>
        <v>0</v>
      </c>
      <c r="Z40" s="0" t="s">
        <v>246</v>
      </c>
      <c r="AA40" s="13" t="s">
        <v>31</v>
      </c>
      <c r="AB40" s="0" t="n">
        <v>16011</v>
      </c>
      <c r="AD40" s="12" t="n">
        <f aca="false">IFERROR(LOOKUP(IF(AC40="",G40,AC40),{0,1,250,500,1000,2000,4000,7500},{0,0.1,0.014,0.012,0.01,0.009,0.008,0.007}),"")</f>
        <v>0</v>
      </c>
      <c r="AE40" s="12" t="n">
        <f aca="false">IFERROR(IF(AC40="",G40,AC40)*AD40,"")</f>
        <v>0</v>
      </c>
      <c r="AF40" s="0" t="s">
        <v>247</v>
      </c>
      <c r="AG40" s="13" t="s">
        <v>31</v>
      </c>
      <c r="AJ40" s="12" t="n">
        <f aca="false">IFERROR(LOOKUP(IF(AI40="",G40,AI40),{0,1,3,5},{0,1.53072,1.13741,0.83977}),"")</f>
        <v>0</v>
      </c>
      <c r="AK40" s="12" t="n">
        <f aca="false">IFERROR(IF(AI40="",G40,AI40)*AJ40,"")</f>
        <v>0</v>
      </c>
      <c r="AL40" s="0" t="s">
        <v>248</v>
      </c>
      <c r="AM40" s="13" t="s">
        <v>31</v>
      </c>
    </row>
    <row r="41" customFormat="false" ht="15" hidden="false" customHeight="false" outlineLevel="0" collapsed="false">
      <c r="A41" s="0" t="s">
        <v>249</v>
      </c>
      <c r="B41" s="0" t="s">
        <v>23</v>
      </c>
      <c r="D41" s="0" t="s">
        <v>250</v>
      </c>
      <c r="G41" s="0" t="n">
        <f aca="false">BoardQty*1</f>
        <v>0</v>
      </c>
      <c r="H4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41" s="12" t="n">
        <f aca="false">IFERROR(G41*H41,"")</f>
        <v>0</v>
      </c>
    </row>
    <row r="42" customFormat="false" ht="15" hidden="false" customHeight="false" outlineLevel="0" collapsed="false">
      <c r="A42" s="0" t="s">
        <v>251</v>
      </c>
      <c r="B42" s="0" t="s">
        <v>252</v>
      </c>
      <c r="C42" s="0" t="s">
        <v>253</v>
      </c>
      <c r="D42" s="0" t="s">
        <v>254</v>
      </c>
      <c r="E42" s="0" t="s">
        <v>255</v>
      </c>
      <c r="F42" s="0" t="s">
        <v>252</v>
      </c>
      <c r="G42" s="0" t="n">
        <f aca="false">BoardQty*1</f>
        <v>0</v>
      </c>
      <c r="H4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42" s="12" t="n">
        <f aca="false">IFERROR(G42*H42,"")</f>
        <v>0</v>
      </c>
      <c r="J42" s="0" t="n">
        <v>41787</v>
      </c>
      <c r="L42" s="12" t="n">
        <f aca="false">IFERROR(LOOKUP(IF(K42="",G42,K42),{0,1,5,10,25,50,100,500,1000,5000},{0,10.63,9.322,8.39,7.458,6.8986,5.9664,5.5935,5.2206,4.5087}),"")</f>
        <v>0</v>
      </c>
      <c r="M42" s="12" t="n">
        <f aca="false">IFERROR(IF(K42="",G42,K42)*L42,"")</f>
        <v>0</v>
      </c>
      <c r="N42" s="0" t="s">
        <v>256</v>
      </c>
      <c r="O42" s="13" t="s">
        <v>31</v>
      </c>
      <c r="V42" s="0" t="n">
        <v>20</v>
      </c>
      <c r="X42" s="12" t="n">
        <f aca="false">IFERROR(LOOKUP(IF(W42="",G42,W42),{0,1},{0,49.93}),"")</f>
        <v>0</v>
      </c>
      <c r="Y42" s="12" t="n">
        <f aca="false">IFERROR(IF(W42="",G42,W42)*X42,"")</f>
        <v>0</v>
      </c>
      <c r="Z42" s="0" t="s">
        <v>257</v>
      </c>
      <c r="AA42" s="13" t="s">
        <v>31</v>
      </c>
      <c r="AH42" s="0" t="n">
        <v>10</v>
      </c>
      <c r="AJ42" s="12" t="n">
        <f aca="false">IFERROR(LOOKUP(IF(AI42="",G42,AI42),{0,1,5},{0,11.18276,10.32173}),"")</f>
        <v>0</v>
      </c>
      <c r="AK42" s="12" t="n">
        <f aca="false">IFERROR(IF(AI42="",G42,AI42)*AJ42,"")</f>
        <v>0</v>
      </c>
      <c r="AL42" s="0" t="s">
        <v>258</v>
      </c>
      <c r="AM42" s="13" t="s">
        <v>31</v>
      </c>
    </row>
    <row r="43" customFormat="false" ht="15" hidden="false" customHeight="false" outlineLevel="0" collapsed="false">
      <c r="A43" s="0" t="s">
        <v>259</v>
      </c>
      <c r="B43" s="0" t="s">
        <v>260</v>
      </c>
      <c r="C43" s="0" t="s">
        <v>261</v>
      </c>
      <c r="D43" s="0" t="s">
        <v>52</v>
      </c>
      <c r="E43" s="0" t="s">
        <v>42</v>
      </c>
      <c r="F43" s="0" t="s">
        <v>262</v>
      </c>
      <c r="G43" s="0" t="n">
        <f aca="false">BoardQty*2</f>
        <v>0</v>
      </c>
      <c r="H4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43" s="12" t="n">
        <f aca="false">IFERROR(G43*H43,"")</f>
        <v>0</v>
      </c>
      <c r="J43" s="0" t="n">
        <v>450839</v>
      </c>
      <c r="L43" s="12" t="n">
        <f aca="false">IFERROR(LOOKUP(IF(K43="",G43,K43),{0,1,10,100,1000,2500,5000,10000,30000,50000,100000},{0,0.1,0.041,0.0166,0.00746,0.00648,0.00535,0.00465,0.00408,0.00375,0.00371}),"")</f>
        <v>0</v>
      </c>
      <c r="M43" s="12" t="n">
        <f aca="false">IFERROR(IF(K43="",G43,K43)*L43,"")</f>
        <v>0</v>
      </c>
      <c r="N43" s="0" t="s">
        <v>263</v>
      </c>
      <c r="O43" s="13" t="s">
        <v>31</v>
      </c>
      <c r="P43" s="0" t="n">
        <v>31320</v>
      </c>
      <c r="R43" s="12" t="n">
        <f aca="false">IFERROR(LOOKUP(IF(Q43="",G43,Q43),{0,1,100,500,2500,5000},{0,0.0141379,0.0141379,0.0105237,0.0058465,0.0054213}),"")</f>
        <v>0</v>
      </c>
      <c r="S43" s="12" t="n">
        <f aca="false">IFERROR(IF(Q43="",G43,Q43)*R43,"")</f>
        <v>0</v>
      </c>
      <c r="T43" s="0" t="s">
        <v>264</v>
      </c>
      <c r="U43" s="13" t="s">
        <v>31</v>
      </c>
      <c r="V43" s="0" t="n">
        <v>74532</v>
      </c>
      <c r="X43" s="12" t="n">
        <f aca="false">IFERROR(LOOKUP(IF(W43="",G43,W43),{0,1,10,100,1000,2500,10000,20000},{0,0.1,0.029,0.01,0.007,0.005,0.004,0.003}),"")</f>
        <v>0</v>
      </c>
      <c r="Y43" s="12" t="n">
        <f aca="false">IFERROR(IF(W43="",G43,W43)*X43,"")</f>
        <v>0</v>
      </c>
      <c r="Z43" s="0" t="s">
        <v>265</v>
      </c>
      <c r="AA43" s="13" t="s">
        <v>31</v>
      </c>
      <c r="AB43" s="0" t="n">
        <v>31280</v>
      </c>
      <c r="AD43" s="12" t="n">
        <f aca="false">IFERROR(LOOKUP(IF(AC43="",G43,AC43),{0,1,10,25,100,250,500,1000,2500},{0,0.073,0.073,0.054,0.03,0.023,0.019,0.014,0.011}),"")</f>
        <v>0</v>
      </c>
      <c r="AE43" s="12" t="n">
        <f aca="false">IFERROR(IF(AC43="",G43,AC43)*AD43,"")</f>
        <v>0</v>
      </c>
      <c r="AF43" s="0" t="s">
        <v>266</v>
      </c>
      <c r="AG43" s="13" t="s">
        <v>31</v>
      </c>
    </row>
    <row r="44" customFormat="false" ht="15" hidden="false" customHeight="false" outlineLevel="0" collapsed="false">
      <c r="A44" s="0" t="s">
        <v>267</v>
      </c>
      <c r="B44" s="0" t="s">
        <v>268</v>
      </c>
      <c r="C44" s="0" t="s">
        <v>269</v>
      </c>
      <c r="D44" s="0" t="s">
        <v>270</v>
      </c>
      <c r="E44" s="0" t="s">
        <v>28</v>
      </c>
      <c r="F44" s="0" t="s">
        <v>271</v>
      </c>
      <c r="G44" s="0" t="n">
        <f aca="false">BoardQty*1</f>
        <v>0</v>
      </c>
      <c r="H4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44" s="12" t="n">
        <f aca="false">IFERROR(G44*H44,"")</f>
        <v>0</v>
      </c>
      <c r="J44" s="0" t="n">
        <v>2985</v>
      </c>
      <c r="L44" s="12" t="n">
        <f aca="false">IFERROR(LOOKUP(IF(K44="",G44,K44),{0,1,10,100,250,500,1000,1250,3000},{0,3.73,3.349,2.7436,2.52712,2.26756,1.7131,1.9124,1.485}),"")</f>
        <v>0</v>
      </c>
      <c r="M44" s="12" t="n">
        <f aca="false">IFERROR(IF(K44="",G44,K44)*L44,"")</f>
        <v>0</v>
      </c>
      <c r="N44" s="0" t="s">
        <v>272</v>
      </c>
      <c r="O44" s="13" t="s">
        <v>31</v>
      </c>
      <c r="P44" s="0" t="n">
        <v>144</v>
      </c>
      <c r="R44" s="12" t="n">
        <f aca="false">IFERROR(LOOKUP(IF(Q44="",G44,Q44),{0,1,10,100,250,500,1000},{0,4.07129,3.21026,2.66813,2.52994,2.26419,1.74332}),"")</f>
        <v>0</v>
      </c>
      <c r="S44" s="12" t="n">
        <f aca="false">IFERROR(IF(Q44="",G44,Q44)*R44,"")</f>
        <v>0</v>
      </c>
      <c r="T44" s="0" t="s">
        <v>273</v>
      </c>
      <c r="U44" s="13" t="s">
        <v>31</v>
      </c>
      <c r="V44" s="0" t="n">
        <v>959</v>
      </c>
      <c r="X44" s="12" t="n">
        <f aca="false">IFERROR(LOOKUP(IF(W44="",G44,W44),{0,1,10,25,100,250,500,1000},{0,3.6,3.24,3.12,2.66,2.52,2.26,1.78}),"")</f>
        <v>0</v>
      </c>
      <c r="Y44" s="12" t="n">
        <f aca="false">IFERROR(IF(W44="",G44,W44)*X44,"")</f>
        <v>0</v>
      </c>
      <c r="Z44" s="0" t="s">
        <v>274</v>
      </c>
      <c r="AA44" s="13" t="s">
        <v>31</v>
      </c>
      <c r="AB44" s="0" t="n">
        <v>144</v>
      </c>
      <c r="AD44" s="12" t="n">
        <f aca="false">IFERROR(LOOKUP(IF(AC44="",G44,AC44),{0,1,10,25,50,100,250,500,1000},{0,3.8,3.36,3.13,2.96,2.75,2.61,2.34,1.77}),"")</f>
        <v>0</v>
      </c>
      <c r="AE44" s="12" t="n">
        <f aca="false">IFERROR(IF(AC44="",G44,AC44)*AD44,"")</f>
        <v>0</v>
      </c>
      <c r="AF44" s="0" t="s">
        <v>275</v>
      </c>
      <c r="AG44" s="13" t="s">
        <v>31</v>
      </c>
    </row>
    <row r="45" customFormat="false" ht="15" hidden="false" customHeight="false" outlineLevel="0" collapsed="false">
      <c r="A45" s="0" t="s">
        <v>276</v>
      </c>
      <c r="B45" s="0" t="s">
        <v>93</v>
      </c>
      <c r="C45" s="0" t="s">
        <v>94</v>
      </c>
      <c r="D45" s="0" t="s">
        <v>95</v>
      </c>
      <c r="E45" s="0" t="s">
        <v>96</v>
      </c>
      <c r="F45" s="0" t="s">
        <v>93</v>
      </c>
      <c r="G45" s="0" t="n">
        <f aca="false">BoardQty*1</f>
        <v>0</v>
      </c>
      <c r="H45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45" s="12" t="n">
        <f aca="false">IFERROR(G45*H45,"")</f>
        <v>0</v>
      </c>
      <c r="J45" s="0" t="n">
        <v>1940</v>
      </c>
      <c r="L45" s="12" t="n">
        <f aca="false">IFERROR(LOOKUP(IF(K45="",G45,K45),{0,1,10,25,50,100,250,500,1000,2000,3000,5000,10000,25000},{0,0.81,0.759,0.6832,0.6072,0.5819,0.53132,0.506,0.3795,0.368,0.345,0.3335,0.3105,0.299}),"")</f>
        <v>0</v>
      </c>
      <c r="M45" s="12" t="n">
        <f aca="false">IFERROR(IF(K45="",G45,K45)*L45,"")</f>
        <v>0</v>
      </c>
      <c r="N45" s="0" t="s">
        <v>97</v>
      </c>
      <c r="O45" s="13" t="s">
        <v>31</v>
      </c>
      <c r="T45" s="0" t="s">
        <v>98</v>
      </c>
      <c r="U45" s="13" t="s">
        <v>31</v>
      </c>
      <c r="V45" s="0" t="n">
        <v>1723</v>
      </c>
      <c r="X45" s="12" t="n">
        <f aca="false">IFERROR(LOOKUP(IF(W45="",G45,W45),{0,1,10,100,500,1000,2000,5000,10000,25000},{0,0.7,0.528,0.462,0.44,0.363,0.3,0.289,0.266,0.261}),"")</f>
        <v>0</v>
      </c>
      <c r="Y45" s="12" t="n">
        <f aca="false">IFERROR(IF(W45="",G45,W45)*X45,"")</f>
        <v>0</v>
      </c>
      <c r="Z45" s="0" t="s">
        <v>99</v>
      </c>
      <c r="AA45" s="13" t="s">
        <v>31</v>
      </c>
      <c r="AH45" s="0" t="n">
        <v>465</v>
      </c>
      <c r="AJ45" s="12" t="n">
        <f aca="false">IFERROR(LOOKUP(IF(AI45="",G45,AI45),{0,1,5,50,250,500,1250},{0,0.703706,0.703706,0.571894,0.527248,0.461342,0.412444}),"")</f>
        <v>0</v>
      </c>
      <c r="AK45" s="12" t="n">
        <f aca="false">IFERROR(IF(AI45="",G45,AI45)*AJ45,"")</f>
        <v>0</v>
      </c>
      <c r="AL45" s="0" t="s">
        <v>100</v>
      </c>
      <c r="AM45" s="13" t="s">
        <v>31</v>
      </c>
    </row>
    <row r="47" customFormat="false" ht="15" hidden="false" customHeight="false" outlineLevel="0" collapsed="false">
      <c r="K47" s="0" t="str">
        <f aca="false">IFERROR(CONCATENATE(TEXT(INDEX($K$7:$K$45,SMALL(IF($N$7:$N$45&lt;&gt;"",IF($K$7:$K$45&lt;&gt;"",ROW($K$7:$K$45)-MIN(ROW($K$7:$K$45))+1,""),""),ROW()-ROW(A$47)+1)),"##0"),","),"")</f>
        <v/>
      </c>
      <c r="L47" s="0" t="str">
        <f aca="false">IFERROR(CONCATENATE((INDEX($N$7:$N$45,SMALL(IF($N$7:$N$45&lt;&gt;"",IF($K$7:$K$45&lt;&gt;"",ROW($K$7:$K$45)-MIN(ROW($K$7:$K$45))+1,""),""),ROW()-ROW(A$47)+1))),","),"")</f>
        <v/>
      </c>
      <c r="M47" s="0" t="str">
        <f aca="false">IFERROR(CONCATENATE((INDEX($A$7:$A$45,SMALL(IF($N$7:$N$45&lt;&gt;"",IF($K$7:$K$45&lt;&gt;"",ROW($K$7:$K$45)-MIN(ROW($K$7:$K$45))+1,""),""),ROW()-ROW(A$47)+1))),),"")</f>
        <v/>
      </c>
      <c r="Q47" s="0" t="str">
        <f aca="false">IFERROR(CONCATENATE((INDEX($T$7:$T$45,SMALL(IF($T$7:$T$45&lt;&gt;"",IF($Q$7:$Q$45&lt;&gt;"",ROW($Q$7:$Q$45)-MIN(ROW($Q$7:$Q$45))+1,""),""),ROW()-ROW(A$47)+1)))," "),"")</f>
        <v/>
      </c>
      <c r="R47" s="0" t="str">
        <f aca="false">IFERROR(CONCATENATE(TEXT(INDEX($Q$7:$Q$45,SMALL(IF($T$7:$T$45&lt;&gt;"",IF($Q$7:$Q$45&lt;&gt;"",ROW($Q$7:$Q$45)-MIN(ROW($Q$7:$Q$45))+1,""),""),ROW()-ROW(A$47)+1)),"##0")," "),"")</f>
        <v/>
      </c>
      <c r="S47" s="0" t="str">
        <f aca="false">IFERROR(CONCATENATE((INDEX($A$7:$A$45,SMALL(IF($T$7:$T$45&lt;&gt;"",IF($Q$7:$Q$45&lt;&gt;"",ROW($Q$7:$Q$45)-MIN(ROW($Q$7:$Q$45))+1,""),""),ROW()-ROW(A$47)+1))),),"")</f>
        <v/>
      </c>
      <c r="W47" s="0" t="str">
        <f aca="false">IFERROR(CONCATENATE((INDEX($Z$7:$Z$45,SMALL(IF($Z$7:$Z$45&lt;&gt;"",IF($W$7:$W$45&lt;&gt;"",ROW($W$7:$W$45)-MIN(ROW($W$7:$W$45))+1,""),""),ROW()-ROW(A$47)+1)))," "),"")</f>
        <v/>
      </c>
      <c r="X47" s="0" t="str">
        <f aca="false">IFERROR(CONCATENATE(TEXT(INDEX($W$7:$W$45,SMALL(IF($Z$7:$Z$45&lt;&gt;"",IF($W$7:$W$45&lt;&gt;"",ROW($W$7:$W$45)-MIN(ROW($W$7:$W$45))+1,""),""),ROW()-ROW(A$47)+1)),"##0")," "),"")</f>
        <v/>
      </c>
      <c r="Y47" s="0" t="str">
        <f aca="false">IFERROR(CONCATENATE((INDEX($A$7:$A$45,SMALL(IF($Z$7:$Z$45&lt;&gt;"",IF($W$7:$W$45&lt;&gt;"",ROW($W$7:$W$45)-MIN(ROW($W$7:$W$45))+1,""),""),ROW()-ROW(A$47)+1))),),"")</f>
        <v/>
      </c>
      <c r="AC47" s="0" t="str">
        <f aca="false">IFERROR(CONCATENATE((INDEX($AF$7:$AF$45,SMALL(IF($AF$7:$AF$45&lt;&gt;"",IF($AC$7:$AC$45&lt;&gt;"",ROW($AC$7:$AC$45)-MIN(ROW($AC$7:$AC$45))+1,""),""),ROW()-ROW(A$47)+1))),","),"")</f>
        <v/>
      </c>
      <c r="AD47" s="0" t="str">
        <f aca="false">IFERROR(CONCATENATE(TEXT(INDEX($AC$7:$AC$45,SMALL(IF($AF$7:$AF$45&lt;&gt;"",IF($AC$7:$AC$45&lt;&gt;"",ROW($AC$7:$AC$45)-MIN(ROW($AC$7:$AC$45))+1,""),""),ROW()-ROW(A$47)+1)),"##0"),","),"")</f>
        <v/>
      </c>
      <c r="AE47" s="0" t="str">
        <f aca="false">IFERROR(CONCATENATE((INDEX($A$7:$A$45,SMALL(IF($AF$7:$AF$45&lt;&gt;"",IF($AC$7:$AC$45&lt;&gt;"",ROW($AC$7:$AC$45)-MIN(ROW($AC$7:$AC$45))+1,""),""),ROW()-ROW(A$47)+1))),),"")</f>
        <v/>
      </c>
      <c r="AI47" s="0" t="str">
        <f aca="false">IFERROR(CONCATENATE((INDEX($AL$7:$AL$45,SMALL(IF($AL$7:$AL$45&lt;&gt;"",IF($AI$7:$AI$45&lt;&gt;"",ROW($AI$7:$AI$45)-MIN(ROW($AI$7:$AI$45))+1,""),""),ROW()-ROW(A$47)+1)))," "),"")</f>
        <v/>
      </c>
      <c r="AJ47" s="0" t="str">
        <f aca="false">IFERROR(CONCATENATE(TEXT(INDEX($AI$7:$AI$45,SMALL(IF($AL$7:$AL$45&lt;&gt;"",IF($AI$7:$AI$45&lt;&gt;"",ROW($AI$7:$AI$45)-MIN(ROW($AI$7:$AI$45))+1,""),""),ROW()-ROW(A$47)+1)),"##0")," "),"")</f>
        <v/>
      </c>
      <c r="AK47" s="0" t="str">
        <f aca="false">IFERROR(CONCATENATE((INDEX($A$7:$A$45,SMALL(IF($AL$7:$AL$45&lt;&gt;"",IF($AI$7:$AI$45&lt;&gt;"",ROW($AI$7:$AI$45)-MIN(ROW($AI$7:$AI$45))+1,""),""),ROW()-ROW(A$47)+1))),),"")</f>
        <v/>
      </c>
    </row>
    <row r="48" customFormat="false" ht="15" hidden="false" customHeight="false" outlineLevel="0" collapsed="false">
      <c r="K48" s="0" t="str">
        <f aca="false">IFERROR(CONCATENATE(TEXT(INDEX($K$7:$K$45,SMALL(IF($N$7:$N$45&lt;&gt;"",IF($K$7:$K$45&lt;&gt;"",ROW($K$7:$K$45)-MIN(ROW($K$7:$K$45))+1,""),""),ROW()-ROW(A$47)+1)),"##0"),","),"")</f>
        <v/>
      </c>
      <c r="L48" s="0" t="str">
        <f aca="false">IFERROR(CONCATENATE((INDEX($N$7:$N$45,SMALL(IF($N$7:$N$45&lt;&gt;"",IF($K$7:$K$45&lt;&gt;"",ROW($K$7:$K$45)-MIN(ROW($K$7:$K$45))+1,""),""),ROW()-ROW(A$47)+1))),","),"")</f>
        <v/>
      </c>
      <c r="M48" s="0" t="str">
        <f aca="false">IFERROR(CONCATENATE((INDEX($A$7:$A$45,SMALL(IF($N$7:$N$45&lt;&gt;"",IF($K$7:$K$45&lt;&gt;"",ROW($K$7:$K$45)-MIN(ROW($K$7:$K$45))+1,""),""),ROW()-ROW(A$47)+1))),),"")</f>
        <v/>
      </c>
      <c r="Q48" s="0" t="str">
        <f aca="false">IFERROR(CONCATENATE((INDEX($T$7:$T$45,SMALL(IF($T$7:$T$45&lt;&gt;"",IF($Q$7:$Q$45&lt;&gt;"",ROW($Q$7:$Q$45)-MIN(ROW($Q$7:$Q$45))+1,""),""),ROW()-ROW(A$47)+1)))," "),"")</f>
        <v/>
      </c>
      <c r="R48" s="0" t="str">
        <f aca="false">IFERROR(CONCATENATE(TEXT(INDEX($Q$7:$Q$45,SMALL(IF($T$7:$T$45&lt;&gt;"",IF($Q$7:$Q$45&lt;&gt;"",ROW($Q$7:$Q$45)-MIN(ROW($Q$7:$Q$45))+1,""),""),ROW()-ROW(A$47)+1)),"##0")," "),"")</f>
        <v/>
      </c>
      <c r="S48" s="0" t="str">
        <f aca="false">IFERROR(CONCATENATE((INDEX($A$7:$A$45,SMALL(IF($T$7:$T$45&lt;&gt;"",IF($Q$7:$Q$45&lt;&gt;"",ROW($Q$7:$Q$45)-MIN(ROW($Q$7:$Q$45))+1,""),""),ROW()-ROW(A$47)+1))),),"")</f>
        <v/>
      </c>
      <c r="W48" s="0" t="str">
        <f aca="false">IFERROR(CONCATENATE((INDEX($Z$7:$Z$45,SMALL(IF($Z$7:$Z$45&lt;&gt;"",IF($W$7:$W$45&lt;&gt;"",ROW($W$7:$W$45)-MIN(ROW($W$7:$W$45))+1,""),""),ROW()-ROW(A$47)+1)))," "),"")</f>
        <v/>
      </c>
      <c r="X48" s="0" t="str">
        <f aca="false">IFERROR(CONCATENATE(TEXT(INDEX($W$7:$W$45,SMALL(IF($Z$7:$Z$45&lt;&gt;"",IF($W$7:$W$45&lt;&gt;"",ROW($W$7:$W$45)-MIN(ROW($W$7:$W$45))+1,""),""),ROW()-ROW(A$47)+1)),"##0")," "),"")</f>
        <v/>
      </c>
      <c r="Y48" s="0" t="str">
        <f aca="false">IFERROR(CONCATENATE((INDEX($A$7:$A$45,SMALL(IF($Z$7:$Z$45&lt;&gt;"",IF($W$7:$W$45&lt;&gt;"",ROW($W$7:$W$45)-MIN(ROW($W$7:$W$45))+1,""),""),ROW()-ROW(A$47)+1))),),"")</f>
        <v/>
      </c>
      <c r="AC48" s="0" t="str">
        <f aca="false">IFERROR(CONCATENATE((INDEX($AF$7:$AF$45,SMALL(IF($AF$7:$AF$45&lt;&gt;"",IF($AC$7:$AC$45&lt;&gt;"",ROW($AC$7:$AC$45)-MIN(ROW($AC$7:$AC$45))+1,""),""),ROW()-ROW(A$47)+1))),","),"")</f>
        <v/>
      </c>
      <c r="AD48" s="0" t="str">
        <f aca="false">IFERROR(CONCATENATE(TEXT(INDEX($AC$7:$AC$45,SMALL(IF($AF$7:$AF$45&lt;&gt;"",IF($AC$7:$AC$45&lt;&gt;"",ROW($AC$7:$AC$45)-MIN(ROW($AC$7:$AC$45))+1,""),""),ROW()-ROW(A$47)+1)),"##0"),","),"")</f>
        <v/>
      </c>
      <c r="AE48" s="0" t="str">
        <f aca="false">IFERROR(CONCATENATE((INDEX($A$7:$A$45,SMALL(IF($AF$7:$AF$45&lt;&gt;"",IF($AC$7:$AC$45&lt;&gt;"",ROW($AC$7:$AC$45)-MIN(ROW($AC$7:$AC$45))+1,""),""),ROW()-ROW(A$47)+1))),),"")</f>
        <v/>
      </c>
      <c r="AI48" s="0" t="str">
        <f aca="false">IFERROR(CONCATENATE((INDEX($AL$7:$AL$45,SMALL(IF($AL$7:$AL$45&lt;&gt;"",IF($AI$7:$AI$45&lt;&gt;"",ROW($AI$7:$AI$45)-MIN(ROW($AI$7:$AI$45))+1,""),""),ROW()-ROW(A$47)+1)))," "),"")</f>
        <v/>
      </c>
      <c r="AJ48" s="0" t="str">
        <f aca="false">IFERROR(CONCATENATE(TEXT(INDEX($AI$7:$AI$45,SMALL(IF($AL$7:$AL$45&lt;&gt;"",IF($AI$7:$AI$45&lt;&gt;"",ROW($AI$7:$AI$45)-MIN(ROW($AI$7:$AI$45))+1,""),""),ROW()-ROW(A$47)+1)),"##0")," "),"")</f>
        <v/>
      </c>
      <c r="AK48" s="0" t="str">
        <f aca="false">IFERROR(CONCATENATE((INDEX($A$7:$A$45,SMALL(IF($AL$7:$AL$45&lt;&gt;"",IF($AI$7:$AI$45&lt;&gt;"",ROW($AI$7:$AI$45)-MIN(ROW($AI$7:$AI$45))+1,""),""),ROW()-ROW(A$47)+1))),),"")</f>
        <v/>
      </c>
    </row>
    <row r="49" customFormat="false" ht="15" hidden="false" customHeight="false" outlineLevel="0" collapsed="false">
      <c r="K49" s="0" t="str">
        <f aca="false">IFERROR(CONCATENATE(TEXT(INDEX($K$7:$K$45,SMALL(IF($N$7:$N$45&lt;&gt;"",IF($K$7:$K$45&lt;&gt;"",ROW($K$7:$K$45)-MIN(ROW($K$7:$K$45))+1,""),""),ROW()-ROW(A$47)+1)),"##0"),","),"")</f>
        <v/>
      </c>
      <c r="L49" s="0" t="str">
        <f aca="false">IFERROR(CONCATENATE((INDEX($N$7:$N$45,SMALL(IF($N$7:$N$45&lt;&gt;"",IF($K$7:$K$45&lt;&gt;"",ROW($K$7:$K$45)-MIN(ROW($K$7:$K$45))+1,""),""),ROW()-ROW(A$47)+1))),","),"")</f>
        <v/>
      </c>
      <c r="M49" s="0" t="str">
        <f aca="false">IFERROR(CONCATENATE((INDEX($A$7:$A$45,SMALL(IF($N$7:$N$45&lt;&gt;"",IF($K$7:$K$45&lt;&gt;"",ROW($K$7:$K$45)-MIN(ROW($K$7:$K$45))+1,""),""),ROW()-ROW(A$47)+1))),),"")</f>
        <v/>
      </c>
      <c r="Q49" s="0" t="str">
        <f aca="false">IFERROR(CONCATENATE((INDEX($T$7:$T$45,SMALL(IF($T$7:$T$45&lt;&gt;"",IF($Q$7:$Q$45&lt;&gt;"",ROW($Q$7:$Q$45)-MIN(ROW($Q$7:$Q$45))+1,""),""),ROW()-ROW(A$47)+1)))," "),"")</f>
        <v/>
      </c>
      <c r="R49" s="0" t="str">
        <f aca="false">IFERROR(CONCATENATE(TEXT(INDEX($Q$7:$Q$45,SMALL(IF($T$7:$T$45&lt;&gt;"",IF($Q$7:$Q$45&lt;&gt;"",ROW($Q$7:$Q$45)-MIN(ROW($Q$7:$Q$45))+1,""),""),ROW()-ROW(A$47)+1)),"##0")," "),"")</f>
        <v/>
      </c>
      <c r="S49" s="0" t="str">
        <f aca="false">IFERROR(CONCATENATE((INDEX($A$7:$A$45,SMALL(IF($T$7:$T$45&lt;&gt;"",IF($Q$7:$Q$45&lt;&gt;"",ROW($Q$7:$Q$45)-MIN(ROW($Q$7:$Q$45))+1,""),""),ROW()-ROW(A$47)+1))),),"")</f>
        <v/>
      </c>
      <c r="W49" s="0" t="str">
        <f aca="false">IFERROR(CONCATENATE((INDEX($Z$7:$Z$45,SMALL(IF($Z$7:$Z$45&lt;&gt;"",IF($W$7:$W$45&lt;&gt;"",ROW($W$7:$W$45)-MIN(ROW($W$7:$W$45))+1,""),""),ROW()-ROW(A$47)+1)))," "),"")</f>
        <v/>
      </c>
      <c r="X49" s="0" t="str">
        <f aca="false">IFERROR(CONCATENATE(TEXT(INDEX($W$7:$W$45,SMALL(IF($Z$7:$Z$45&lt;&gt;"",IF($W$7:$W$45&lt;&gt;"",ROW($W$7:$W$45)-MIN(ROW($W$7:$W$45))+1,""),""),ROW()-ROW(A$47)+1)),"##0")," "),"")</f>
        <v/>
      </c>
      <c r="Y49" s="0" t="str">
        <f aca="false">IFERROR(CONCATENATE((INDEX($A$7:$A$45,SMALL(IF($Z$7:$Z$45&lt;&gt;"",IF($W$7:$W$45&lt;&gt;"",ROW($W$7:$W$45)-MIN(ROW($W$7:$W$45))+1,""),""),ROW()-ROW(A$47)+1))),),"")</f>
        <v/>
      </c>
      <c r="AC49" s="0" t="str">
        <f aca="false">IFERROR(CONCATENATE((INDEX($AF$7:$AF$45,SMALL(IF($AF$7:$AF$45&lt;&gt;"",IF($AC$7:$AC$45&lt;&gt;"",ROW($AC$7:$AC$45)-MIN(ROW($AC$7:$AC$45))+1,""),""),ROW()-ROW(A$47)+1))),","),"")</f>
        <v/>
      </c>
      <c r="AD49" s="0" t="str">
        <f aca="false">IFERROR(CONCATENATE(TEXT(INDEX($AC$7:$AC$45,SMALL(IF($AF$7:$AF$45&lt;&gt;"",IF($AC$7:$AC$45&lt;&gt;"",ROW($AC$7:$AC$45)-MIN(ROW($AC$7:$AC$45))+1,""),""),ROW()-ROW(A$47)+1)),"##0"),","),"")</f>
        <v/>
      </c>
      <c r="AE49" s="0" t="str">
        <f aca="false">IFERROR(CONCATENATE((INDEX($A$7:$A$45,SMALL(IF($AF$7:$AF$45&lt;&gt;"",IF($AC$7:$AC$45&lt;&gt;"",ROW($AC$7:$AC$45)-MIN(ROW($AC$7:$AC$45))+1,""),""),ROW()-ROW(A$47)+1))),),"")</f>
        <v/>
      </c>
      <c r="AI49" s="0" t="str">
        <f aca="false">IFERROR(CONCATENATE((INDEX($AL$7:$AL$45,SMALL(IF($AL$7:$AL$45&lt;&gt;"",IF($AI$7:$AI$45&lt;&gt;"",ROW($AI$7:$AI$45)-MIN(ROW($AI$7:$AI$45))+1,""),""),ROW()-ROW(A$47)+1)))," "),"")</f>
        <v/>
      </c>
      <c r="AJ49" s="0" t="str">
        <f aca="false">IFERROR(CONCATENATE(TEXT(INDEX($AI$7:$AI$45,SMALL(IF($AL$7:$AL$45&lt;&gt;"",IF($AI$7:$AI$45&lt;&gt;"",ROW($AI$7:$AI$45)-MIN(ROW($AI$7:$AI$45))+1,""),""),ROW()-ROW(A$47)+1)),"##0")," "),"")</f>
        <v/>
      </c>
      <c r="AK49" s="0" t="str">
        <f aca="false">IFERROR(CONCATENATE((INDEX($A$7:$A$45,SMALL(IF($AL$7:$AL$45&lt;&gt;"",IF($AI$7:$AI$45&lt;&gt;"",ROW($AI$7:$AI$45)-MIN(ROW($AI$7:$AI$45))+1,""),""),ROW()-ROW(A$47)+1))),),"")</f>
        <v/>
      </c>
    </row>
    <row r="50" customFormat="false" ht="15" hidden="false" customHeight="false" outlineLevel="0" collapsed="false">
      <c r="K50" s="0" t="str">
        <f aca="false">IFERROR(CONCATENATE(TEXT(INDEX($K$7:$K$45,SMALL(IF($N$7:$N$45&lt;&gt;"",IF($K$7:$K$45&lt;&gt;"",ROW($K$7:$K$45)-MIN(ROW($K$7:$K$45))+1,""),""),ROW()-ROW(A$47)+1)),"##0"),","),"")</f>
        <v/>
      </c>
      <c r="L50" s="0" t="str">
        <f aca="false">IFERROR(CONCATENATE((INDEX($N$7:$N$45,SMALL(IF($N$7:$N$45&lt;&gt;"",IF($K$7:$K$45&lt;&gt;"",ROW($K$7:$K$45)-MIN(ROW($K$7:$K$45))+1,""),""),ROW()-ROW(A$47)+1))),","),"")</f>
        <v/>
      </c>
      <c r="M50" s="0" t="str">
        <f aca="false">IFERROR(CONCATENATE((INDEX($A$7:$A$45,SMALL(IF($N$7:$N$45&lt;&gt;"",IF($K$7:$K$45&lt;&gt;"",ROW($K$7:$K$45)-MIN(ROW($K$7:$K$45))+1,""),""),ROW()-ROW(A$47)+1))),),"")</f>
        <v/>
      </c>
      <c r="Q50" s="0" t="str">
        <f aca="false">IFERROR(CONCATENATE((INDEX($T$7:$T$45,SMALL(IF($T$7:$T$45&lt;&gt;"",IF($Q$7:$Q$45&lt;&gt;"",ROW($Q$7:$Q$45)-MIN(ROW($Q$7:$Q$45))+1,""),""),ROW()-ROW(A$47)+1)))," "),"")</f>
        <v/>
      </c>
      <c r="R50" s="0" t="str">
        <f aca="false">IFERROR(CONCATENATE(TEXT(INDEX($Q$7:$Q$45,SMALL(IF($T$7:$T$45&lt;&gt;"",IF($Q$7:$Q$45&lt;&gt;"",ROW($Q$7:$Q$45)-MIN(ROW($Q$7:$Q$45))+1,""),""),ROW()-ROW(A$47)+1)),"##0")," "),"")</f>
        <v/>
      </c>
      <c r="S50" s="0" t="str">
        <f aca="false">IFERROR(CONCATENATE((INDEX($A$7:$A$45,SMALL(IF($T$7:$T$45&lt;&gt;"",IF($Q$7:$Q$45&lt;&gt;"",ROW($Q$7:$Q$45)-MIN(ROW($Q$7:$Q$45))+1,""),""),ROW()-ROW(A$47)+1))),),"")</f>
        <v/>
      </c>
      <c r="W50" s="0" t="str">
        <f aca="false">IFERROR(CONCATENATE((INDEX($Z$7:$Z$45,SMALL(IF($Z$7:$Z$45&lt;&gt;"",IF($W$7:$W$45&lt;&gt;"",ROW($W$7:$W$45)-MIN(ROW($W$7:$W$45))+1,""),""),ROW()-ROW(A$47)+1)))," "),"")</f>
        <v/>
      </c>
      <c r="X50" s="0" t="str">
        <f aca="false">IFERROR(CONCATENATE(TEXT(INDEX($W$7:$W$45,SMALL(IF($Z$7:$Z$45&lt;&gt;"",IF($W$7:$W$45&lt;&gt;"",ROW($W$7:$W$45)-MIN(ROW($W$7:$W$45))+1,""),""),ROW()-ROW(A$47)+1)),"##0")," "),"")</f>
        <v/>
      </c>
      <c r="Y50" s="0" t="str">
        <f aca="false">IFERROR(CONCATENATE((INDEX($A$7:$A$45,SMALL(IF($Z$7:$Z$45&lt;&gt;"",IF($W$7:$W$45&lt;&gt;"",ROW($W$7:$W$45)-MIN(ROW($W$7:$W$45))+1,""),""),ROW()-ROW(A$47)+1))),),"")</f>
        <v/>
      </c>
      <c r="AC50" s="0" t="str">
        <f aca="false">IFERROR(CONCATENATE((INDEX($AF$7:$AF$45,SMALL(IF($AF$7:$AF$45&lt;&gt;"",IF($AC$7:$AC$45&lt;&gt;"",ROW($AC$7:$AC$45)-MIN(ROW($AC$7:$AC$45))+1,""),""),ROW()-ROW(A$47)+1))),","),"")</f>
        <v/>
      </c>
      <c r="AD50" s="0" t="str">
        <f aca="false">IFERROR(CONCATENATE(TEXT(INDEX($AC$7:$AC$45,SMALL(IF($AF$7:$AF$45&lt;&gt;"",IF($AC$7:$AC$45&lt;&gt;"",ROW($AC$7:$AC$45)-MIN(ROW($AC$7:$AC$45))+1,""),""),ROW()-ROW(A$47)+1)),"##0"),","),"")</f>
        <v/>
      </c>
      <c r="AE50" s="0" t="str">
        <f aca="false">IFERROR(CONCATENATE((INDEX($A$7:$A$45,SMALL(IF($AF$7:$AF$45&lt;&gt;"",IF($AC$7:$AC$45&lt;&gt;"",ROW($AC$7:$AC$45)-MIN(ROW($AC$7:$AC$45))+1,""),""),ROW()-ROW(A$47)+1))),),"")</f>
        <v/>
      </c>
      <c r="AI50" s="0" t="str">
        <f aca="false">IFERROR(CONCATENATE((INDEX($AL$7:$AL$45,SMALL(IF($AL$7:$AL$45&lt;&gt;"",IF($AI$7:$AI$45&lt;&gt;"",ROW($AI$7:$AI$45)-MIN(ROW($AI$7:$AI$45))+1,""),""),ROW()-ROW(A$47)+1)))," "),"")</f>
        <v/>
      </c>
      <c r="AJ50" s="0" t="str">
        <f aca="false">IFERROR(CONCATENATE(TEXT(INDEX($AI$7:$AI$45,SMALL(IF($AL$7:$AL$45&lt;&gt;"",IF($AI$7:$AI$45&lt;&gt;"",ROW($AI$7:$AI$45)-MIN(ROW($AI$7:$AI$45))+1,""),""),ROW()-ROW(A$47)+1)),"##0")," "),"")</f>
        <v/>
      </c>
      <c r="AK50" s="0" t="str">
        <f aca="false">IFERROR(CONCATENATE((INDEX($A$7:$A$45,SMALL(IF($AL$7:$AL$45&lt;&gt;"",IF($AI$7:$AI$45&lt;&gt;"",ROW($AI$7:$AI$45)-MIN(ROW($AI$7:$AI$45))+1,""),""),ROW()-ROW(A$47)+1))),),"")</f>
        <v/>
      </c>
    </row>
    <row r="51" customFormat="false" ht="15" hidden="false" customHeight="false" outlineLevel="0" collapsed="false">
      <c r="K51" s="0" t="str">
        <f aca="false">IFERROR(CONCATENATE(TEXT(INDEX($K$7:$K$45,SMALL(IF($N$7:$N$45&lt;&gt;"",IF($K$7:$K$45&lt;&gt;"",ROW($K$7:$K$45)-MIN(ROW($K$7:$K$45))+1,""),""),ROW()-ROW(A$47)+1)),"##0"),","),"")</f>
        <v/>
      </c>
      <c r="L51" s="0" t="str">
        <f aca="false">IFERROR(CONCATENATE((INDEX($N$7:$N$45,SMALL(IF($N$7:$N$45&lt;&gt;"",IF($K$7:$K$45&lt;&gt;"",ROW($K$7:$K$45)-MIN(ROW($K$7:$K$45))+1,""),""),ROW()-ROW(A$47)+1))),","),"")</f>
        <v/>
      </c>
      <c r="M51" s="0" t="str">
        <f aca="false">IFERROR(CONCATENATE((INDEX($A$7:$A$45,SMALL(IF($N$7:$N$45&lt;&gt;"",IF($K$7:$K$45&lt;&gt;"",ROW($K$7:$K$45)-MIN(ROW($K$7:$K$45))+1,""),""),ROW()-ROW(A$47)+1))),),"")</f>
        <v/>
      </c>
      <c r="Q51" s="0" t="str">
        <f aca="false">IFERROR(CONCATENATE((INDEX($T$7:$T$45,SMALL(IF($T$7:$T$45&lt;&gt;"",IF($Q$7:$Q$45&lt;&gt;"",ROW($Q$7:$Q$45)-MIN(ROW($Q$7:$Q$45))+1,""),""),ROW()-ROW(A$47)+1)))," "),"")</f>
        <v/>
      </c>
      <c r="R51" s="0" t="str">
        <f aca="false">IFERROR(CONCATENATE(TEXT(INDEX($Q$7:$Q$45,SMALL(IF($T$7:$T$45&lt;&gt;"",IF($Q$7:$Q$45&lt;&gt;"",ROW($Q$7:$Q$45)-MIN(ROW($Q$7:$Q$45))+1,""),""),ROW()-ROW(A$47)+1)),"##0")," "),"")</f>
        <v/>
      </c>
      <c r="S51" s="0" t="str">
        <f aca="false">IFERROR(CONCATENATE((INDEX($A$7:$A$45,SMALL(IF($T$7:$T$45&lt;&gt;"",IF($Q$7:$Q$45&lt;&gt;"",ROW($Q$7:$Q$45)-MIN(ROW($Q$7:$Q$45))+1,""),""),ROW()-ROW(A$47)+1))),),"")</f>
        <v/>
      </c>
      <c r="W51" s="0" t="str">
        <f aca="false">IFERROR(CONCATENATE((INDEX($Z$7:$Z$45,SMALL(IF($Z$7:$Z$45&lt;&gt;"",IF($W$7:$W$45&lt;&gt;"",ROW($W$7:$W$45)-MIN(ROW($W$7:$W$45))+1,""),""),ROW()-ROW(A$47)+1)))," "),"")</f>
        <v/>
      </c>
      <c r="X51" s="0" t="str">
        <f aca="false">IFERROR(CONCATENATE(TEXT(INDEX($W$7:$W$45,SMALL(IF($Z$7:$Z$45&lt;&gt;"",IF($W$7:$W$45&lt;&gt;"",ROW($W$7:$W$45)-MIN(ROW($W$7:$W$45))+1,""),""),ROW()-ROW(A$47)+1)),"##0")," "),"")</f>
        <v/>
      </c>
      <c r="Y51" s="0" t="str">
        <f aca="false">IFERROR(CONCATENATE((INDEX($A$7:$A$45,SMALL(IF($Z$7:$Z$45&lt;&gt;"",IF($W$7:$W$45&lt;&gt;"",ROW($W$7:$W$45)-MIN(ROW($W$7:$W$45))+1,""),""),ROW()-ROW(A$47)+1))),),"")</f>
        <v/>
      </c>
      <c r="AC51" s="0" t="str">
        <f aca="false">IFERROR(CONCATENATE((INDEX($AF$7:$AF$45,SMALL(IF($AF$7:$AF$45&lt;&gt;"",IF($AC$7:$AC$45&lt;&gt;"",ROW($AC$7:$AC$45)-MIN(ROW($AC$7:$AC$45))+1,""),""),ROW()-ROW(A$47)+1))),","),"")</f>
        <v/>
      </c>
      <c r="AD51" s="0" t="str">
        <f aca="false">IFERROR(CONCATENATE(TEXT(INDEX($AC$7:$AC$45,SMALL(IF($AF$7:$AF$45&lt;&gt;"",IF($AC$7:$AC$45&lt;&gt;"",ROW($AC$7:$AC$45)-MIN(ROW($AC$7:$AC$45))+1,""),""),ROW()-ROW(A$47)+1)),"##0"),","),"")</f>
        <v/>
      </c>
      <c r="AE51" s="0" t="str">
        <f aca="false">IFERROR(CONCATENATE((INDEX($A$7:$A$45,SMALL(IF($AF$7:$AF$45&lt;&gt;"",IF($AC$7:$AC$45&lt;&gt;"",ROW($AC$7:$AC$45)-MIN(ROW($AC$7:$AC$45))+1,""),""),ROW()-ROW(A$47)+1))),),"")</f>
        <v/>
      </c>
      <c r="AI51" s="0" t="str">
        <f aca="false">IFERROR(CONCATENATE((INDEX($AL$7:$AL$45,SMALL(IF($AL$7:$AL$45&lt;&gt;"",IF($AI$7:$AI$45&lt;&gt;"",ROW($AI$7:$AI$45)-MIN(ROW($AI$7:$AI$45))+1,""),""),ROW()-ROW(A$47)+1)))," "),"")</f>
        <v/>
      </c>
      <c r="AJ51" s="0" t="str">
        <f aca="false">IFERROR(CONCATENATE(TEXT(INDEX($AI$7:$AI$45,SMALL(IF($AL$7:$AL$45&lt;&gt;"",IF($AI$7:$AI$45&lt;&gt;"",ROW($AI$7:$AI$45)-MIN(ROW($AI$7:$AI$45))+1,""),""),ROW()-ROW(A$47)+1)),"##0")," "),"")</f>
        <v/>
      </c>
      <c r="AK51" s="0" t="str">
        <f aca="false">IFERROR(CONCATENATE((INDEX($A$7:$A$45,SMALL(IF($AL$7:$AL$45&lt;&gt;"",IF($AI$7:$AI$45&lt;&gt;"",ROW($AI$7:$AI$45)-MIN(ROW($AI$7:$AI$45))+1,""),""),ROW()-ROW(A$47)+1))),),"")</f>
        <v/>
      </c>
    </row>
    <row r="52" customFormat="false" ht="15" hidden="false" customHeight="false" outlineLevel="0" collapsed="false">
      <c r="K52" s="0" t="str">
        <f aca="false">IFERROR(CONCATENATE(TEXT(INDEX($K$7:$K$45,SMALL(IF($N$7:$N$45&lt;&gt;"",IF($K$7:$K$45&lt;&gt;"",ROW($K$7:$K$45)-MIN(ROW($K$7:$K$45))+1,""),""),ROW()-ROW(A$47)+1)),"##0"),","),"")</f>
        <v/>
      </c>
      <c r="L52" s="0" t="str">
        <f aca="false">IFERROR(CONCATENATE((INDEX($N$7:$N$45,SMALL(IF($N$7:$N$45&lt;&gt;"",IF($K$7:$K$45&lt;&gt;"",ROW($K$7:$K$45)-MIN(ROW($K$7:$K$45))+1,""),""),ROW()-ROW(A$47)+1))),","),"")</f>
        <v/>
      </c>
      <c r="M52" s="0" t="str">
        <f aca="false">IFERROR(CONCATENATE((INDEX($A$7:$A$45,SMALL(IF($N$7:$N$45&lt;&gt;"",IF($K$7:$K$45&lt;&gt;"",ROW($K$7:$K$45)-MIN(ROW($K$7:$K$45))+1,""),""),ROW()-ROW(A$47)+1))),),"")</f>
        <v/>
      </c>
      <c r="Q52" s="0" t="str">
        <f aca="false">IFERROR(CONCATENATE((INDEX($T$7:$T$45,SMALL(IF($T$7:$T$45&lt;&gt;"",IF($Q$7:$Q$45&lt;&gt;"",ROW($Q$7:$Q$45)-MIN(ROW($Q$7:$Q$45))+1,""),""),ROW()-ROW(A$47)+1)))," "),"")</f>
        <v/>
      </c>
      <c r="R52" s="0" t="str">
        <f aca="false">IFERROR(CONCATENATE(TEXT(INDEX($Q$7:$Q$45,SMALL(IF($T$7:$T$45&lt;&gt;"",IF($Q$7:$Q$45&lt;&gt;"",ROW($Q$7:$Q$45)-MIN(ROW($Q$7:$Q$45))+1,""),""),ROW()-ROW(A$47)+1)),"##0")," "),"")</f>
        <v/>
      </c>
      <c r="S52" s="0" t="str">
        <f aca="false">IFERROR(CONCATENATE((INDEX($A$7:$A$45,SMALL(IF($T$7:$T$45&lt;&gt;"",IF($Q$7:$Q$45&lt;&gt;"",ROW($Q$7:$Q$45)-MIN(ROW($Q$7:$Q$45))+1,""),""),ROW()-ROW(A$47)+1))),),"")</f>
        <v/>
      </c>
      <c r="W52" s="0" t="str">
        <f aca="false">IFERROR(CONCATENATE((INDEX($Z$7:$Z$45,SMALL(IF($Z$7:$Z$45&lt;&gt;"",IF($W$7:$W$45&lt;&gt;"",ROW($W$7:$W$45)-MIN(ROW($W$7:$W$45))+1,""),""),ROW()-ROW(A$47)+1)))," "),"")</f>
        <v/>
      </c>
      <c r="X52" s="0" t="str">
        <f aca="false">IFERROR(CONCATENATE(TEXT(INDEX($W$7:$W$45,SMALL(IF($Z$7:$Z$45&lt;&gt;"",IF($W$7:$W$45&lt;&gt;"",ROW($W$7:$W$45)-MIN(ROW($W$7:$W$45))+1,""),""),ROW()-ROW(A$47)+1)),"##0")," "),"")</f>
        <v/>
      </c>
      <c r="Y52" s="0" t="str">
        <f aca="false">IFERROR(CONCATENATE((INDEX($A$7:$A$45,SMALL(IF($Z$7:$Z$45&lt;&gt;"",IF($W$7:$W$45&lt;&gt;"",ROW($W$7:$W$45)-MIN(ROW($W$7:$W$45))+1,""),""),ROW()-ROW(A$47)+1))),),"")</f>
        <v/>
      </c>
      <c r="AC52" s="0" t="str">
        <f aca="false">IFERROR(CONCATENATE((INDEX($AF$7:$AF$45,SMALL(IF($AF$7:$AF$45&lt;&gt;"",IF($AC$7:$AC$45&lt;&gt;"",ROW($AC$7:$AC$45)-MIN(ROW($AC$7:$AC$45))+1,""),""),ROW()-ROW(A$47)+1))),","),"")</f>
        <v/>
      </c>
      <c r="AD52" s="0" t="str">
        <f aca="false">IFERROR(CONCATENATE(TEXT(INDEX($AC$7:$AC$45,SMALL(IF($AF$7:$AF$45&lt;&gt;"",IF($AC$7:$AC$45&lt;&gt;"",ROW($AC$7:$AC$45)-MIN(ROW($AC$7:$AC$45))+1,""),""),ROW()-ROW(A$47)+1)),"##0"),","),"")</f>
        <v/>
      </c>
      <c r="AE52" s="0" t="str">
        <f aca="false">IFERROR(CONCATENATE((INDEX($A$7:$A$45,SMALL(IF($AF$7:$AF$45&lt;&gt;"",IF($AC$7:$AC$45&lt;&gt;"",ROW($AC$7:$AC$45)-MIN(ROW($AC$7:$AC$45))+1,""),""),ROW()-ROW(A$47)+1))),),"")</f>
        <v/>
      </c>
      <c r="AI52" s="0" t="str">
        <f aca="false">IFERROR(CONCATENATE((INDEX($AL$7:$AL$45,SMALL(IF($AL$7:$AL$45&lt;&gt;"",IF($AI$7:$AI$45&lt;&gt;"",ROW($AI$7:$AI$45)-MIN(ROW($AI$7:$AI$45))+1,""),""),ROW()-ROW(A$47)+1)))," "),"")</f>
        <v/>
      </c>
      <c r="AJ52" s="0" t="str">
        <f aca="false">IFERROR(CONCATENATE(TEXT(INDEX($AI$7:$AI$45,SMALL(IF($AL$7:$AL$45&lt;&gt;"",IF($AI$7:$AI$45&lt;&gt;"",ROW($AI$7:$AI$45)-MIN(ROW($AI$7:$AI$45))+1,""),""),ROW()-ROW(A$47)+1)),"##0")," "),"")</f>
        <v/>
      </c>
      <c r="AK52" s="0" t="str">
        <f aca="false">IFERROR(CONCATENATE((INDEX($A$7:$A$45,SMALL(IF($AL$7:$AL$45&lt;&gt;"",IF($AI$7:$AI$45&lt;&gt;"",ROW($AI$7:$AI$45)-MIN(ROW($AI$7:$AI$45))+1,""),""),ROW()-ROW(A$47)+1))),),"")</f>
        <v/>
      </c>
    </row>
    <row r="53" customFormat="false" ht="15" hidden="false" customHeight="false" outlineLevel="0" collapsed="false">
      <c r="K53" s="0" t="str">
        <f aca="false">IFERROR(CONCATENATE(TEXT(INDEX($K$7:$K$45,SMALL(IF($N$7:$N$45&lt;&gt;"",IF($K$7:$K$45&lt;&gt;"",ROW($K$7:$K$45)-MIN(ROW($K$7:$K$45))+1,""),""),ROW()-ROW(A$47)+1)),"##0"),","),"")</f>
        <v/>
      </c>
      <c r="L53" s="0" t="str">
        <f aca="false">IFERROR(CONCATENATE((INDEX($N$7:$N$45,SMALL(IF($N$7:$N$45&lt;&gt;"",IF($K$7:$K$45&lt;&gt;"",ROW($K$7:$K$45)-MIN(ROW($K$7:$K$45))+1,""),""),ROW()-ROW(A$47)+1))),","),"")</f>
        <v/>
      </c>
      <c r="M53" s="0" t="str">
        <f aca="false">IFERROR(CONCATENATE((INDEX($A$7:$A$45,SMALL(IF($N$7:$N$45&lt;&gt;"",IF($K$7:$K$45&lt;&gt;"",ROW($K$7:$K$45)-MIN(ROW($K$7:$K$45))+1,""),""),ROW()-ROW(A$47)+1))),),"")</f>
        <v/>
      </c>
      <c r="Q53" s="0" t="str">
        <f aca="false">IFERROR(CONCATENATE((INDEX($T$7:$T$45,SMALL(IF($T$7:$T$45&lt;&gt;"",IF($Q$7:$Q$45&lt;&gt;"",ROW($Q$7:$Q$45)-MIN(ROW($Q$7:$Q$45))+1,""),""),ROW()-ROW(A$47)+1)))," "),"")</f>
        <v/>
      </c>
      <c r="R53" s="0" t="str">
        <f aca="false">IFERROR(CONCATENATE(TEXT(INDEX($Q$7:$Q$45,SMALL(IF($T$7:$T$45&lt;&gt;"",IF($Q$7:$Q$45&lt;&gt;"",ROW($Q$7:$Q$45)-MIN(ROW($Q$7:$Q$45))+1,""),""),ROW()-ROW(A$47)+1)),"##0")," "),"")</f>
        <v/>
      </c>
      <c r="S53" s="0" t="str">
        <f aca="false">IFERROR(CONCATENATE((INDEX($A$7:$A$45,SMALL(IF($T$7:$T$45&lt;&gt;"",IF($Q$7:$Q$45&lt;&gt;"",ROW($Q$7:$Q$45)-MIN(ROW($Q$7:$Q$45))+1,""),""),ROW()-ROW(A$47)+1))),),"")</f>
        <v/>
      </c>
      <c r="W53" s="0" t="str">
        <f aca="false">IFERROR(CONCATENATE((INDEX($Z$7:$Z$45,SMALL(IF($Z$7:$Z$45&lt;&gt;"",IF($W$7:$W$45&lt;&gt;"",ROW($W$7:$W$45)-MIN(ROW($W$7:$W$45))+1,""),""),ROW()-ROW(A$47)+1)))," "),"")</f>
        <v/>
      </c>
      <c r="X53" s="0" t="str">
        <f aca="false">IFERROR(CONCATENATE(TEXT(INDEX($W$7:$W$45,SMALL(IF($Z$7:$Z$45&lt;&gt;"",IF($W$7:$W$45&lt;&gt;"",ROW($W$7:$W$45)-MIN(ROW($W$7:$W$45))+1,""),""),ROW()-ROW(A$47)+1)),"##0")," "),"")</f>
        <v/>
      </c>
      <c r="Y53" s="0" t="str">
        <f aca="false">IFERROR(CONCATENATE((INDEX($A$7:$A$45,SMALL(IF($Z$7:$Z$45&lt;&gt;"",IF($W$7:$W$45&lt;&gt;"",ROW($W$7:$W$45)-MIN(ROW($W$7:$W$45))+1,""),""),ROW()-ROW(A$47)+1))),),"")</f>
        <v/>
      </c>
      <c r="AC53" s="0" t="str">
        <f aca="false">IFERROR(CONCATENATE((INDEX($AF$7:$AF$45,SMALL(IF($AF$7:$AF$45&lt;&gt;"",IF($AC$7:$AC$45&lt;&gt;"",ROW($AC$7:$AC$45)-MIN(ROW($AC$7:$AC$45))+1,""),""),ROW()-ROW(A$47)+1))),","),"")</f>
        <v/>
      </c>
      <c r="AD53" s="0" t="str">
        <f aca="false">IFERROR(CONCATENATE(TEXT(INDEX($AC$7:$AC$45,SMALL(IF($AF$7:$AF$45&lt;&gt;"",IF($AC$7:$AC$45&lt;&gt;"",ROW($AC$7:$AC$45)-MIN(ROW($AC$7:$AC$45))+1,""),""),ROW()-ROW(A$47)+1)),"##0"),","),"")</f>
        <v/>
      </c>
      <c r="AE53" s="0" t="str">
        <f aca="false">IFERROR(CONCATENATE((INDEX($A$7:$A$45,SMALL(IF($AF$7:$AF$45&lt;&gt;"",IF($AC$7:$AC$45&lt;&gt;"",ROW($AC$7:$AC$45)-MIN(ROW($AC$7:$AC$45))+1,""),""),ROW()-ROW(A$47)+1))),),"")</f>
        <v/>
      </c>
      <c r="AI53" s="0" t="str">
        <f aca="false">IFERROR(CONCATENATE((INDEX($AL$7:$AL$45,SMALL(IF($AL$7:$AL$45&lt;&gt;"",IF($AI$7:$AI$45&lt;&gt;"",ROW($AI$7:$AI$45)-MIN(ROW($AI$7:$AI$45))+1,""),""),ROW()-ROW(A$47)+1)))," "),"")</f>
        <v/>
      </c>
      <c r="AJ53" s="0" t="str">
        <f aca="false">IFERROR(CONCATENATE(TEXT(INDEX($AI$7:$AI$45,SMALL(IF($AL$7:$AL$45&lt;&gt;"",IF($AI$7:$AI$45&lt;&gt;"",ROW($AI$7:$AI$45)-MIN(ROW($AI$7:$AI$45))+1,""),""),ROW()-ROW(A$47)+1)),"##0")," "),"")</f>
        <v/>
      </c>
      <c r="AK53" s="0" t="str">
        <f aca="false">IFERROR(CONCATENATE((INDEX($A$7:$A$45,SMALL(IF($AL$7:$AL$45&lt;&gt;"",IF($AI$7:$AI$45&lt;&gt;"",ROW($AI$7:$AI$45)-MIN(ROW($AI$7:$AI$45))+1,""),""),ROW()-ROW(A$47)+1))),),"")</f>
        <v/>
      </c>
    </row>
    <row r="54" customFormat="false" ht="15" hidden="false" customHeight="false" outlineLevel="0" collapsed="false">
      <c r="K54" s="0" t="str">
        <f aca="false">IFERROR(CONCATENATE(TEXT(INDEX($K$7:$K$45,SMALL(IF($N$7:$N$45&lt;&gt;"",IF($K$7:$K$45&lt;&gt;"",ROW($K$7:$K$45)-MIN(ROW($K$7:$K$45))+1,""),""),ROW()-ROW(A$47)+1)),"##0"),","),"")</f>
        <v/>
      </c>
      <c r="L54" s="0" t="str">
        <f aca="false">IFERROR(CONCATENATE((INDEX($N$7:$N$45,SMALL(IF($N$7:$N$45&lt;&gt;"",IF($K$7:$K$45&lt;&gt;"",ROW($K$7:$K$45)-MIN(ROW($K$7:$K$45))+1,""),""),ROW()-ROW(A$47)+1))),","),"")</f>
        <v/>
      </c>
      <c r="M54" s="0" t="str">
        <f aca="false">IFERROR(CONCATENATE((INDEX($A$7:$A$45,SMALL(IF($N$7:$N$45&lt;&gt;"",IF($K$7:$K$45&lt;&gt;"",ROW($K$7:$K$45)-MIN(ROW($K$7:$K$45))+1,""),""),ROW()-ROW(A$47)+1))),),"")</f>
        <v/>
      </c>
      <c r="Q54" s="0" t="str">
        <f aca="false">IFERROR(CONCATENATE((INDEX($T$7:$T$45,SMALL(IF($T$7:$T$45&lt;&gt;"",IF($Q$7:$Q$45&lt;&gt;"",ROW($Q$7:$Q$45)-MIN(ROW($Q$7:$Q$45))+1,""),""),ROW()-ROW(A$47)+1)))," "),"")</f>
        <v/>
      </c>
      <c r="R54" s="0" t="str">
        <f aca="false">IFERROR(CONCATENATE(TEXT(INDEX($Q$7:$Q$45,SMALL(IF($T$7:$T$45&lt;&gt;"",IF($Q$7:$Q$45&lt;&gt;"",ROW($Q$7:$Q$45)-MIN(ROW($Q$7:$Q$45))+1,""),""),ROW()-ROW(A$47)+1)),"##0")," "),"")</f>
        <v/>
      </c>
      <c r="S54" s="0" t="str">
        <f aca="false">IFERROR(CONCATENATE((INDEX($A$7:$A$45,SMALL(IF($T$7:$T$45&lt;&gt;"",IF($Q$7:$Q$45&lt;&gt;"",ROW($Q$7:$Q$45)-MIN(ROW($Q$7:$Q$45))+1,""),""),ROW()-ROW(A$47)+1))),),"")</f>
        <v/>
      </c>
      <c r="W54" s="0" t="str">
        <f aca="false">IFERROR(CONCATENATE((INDEX($Z$7:$Z$45,SMALL(IF($Z$7:$Z$45&lt;&gt;"",IF($W$7:$W$45&lt;&gt;"",ROW($W$7:$W$45)-MIN(ROW($W$7:$W$45))+1,""),""),ROW()-ROW(A$47)+1)))," "),"")</f>
        <v/>
      </c>
      <c r="X54" s="0" t="str">
        <f aca="false">IFERROR(CONCATENATE(TEXT(INDEX($W$7:$W$45,SMALL(IF($Z$7:$Z$45&lt;&gt;"",IF($W$7:$W$45&lt;&gt;"",ROW($W$7:$W$45)-MIN(ROW($W$7:$W$45))+1,""),""),ROW()-ROW(A$47)+1)),"##0")," "),"")</f>
        <v/>
      </c>
      <c r="Y54" s="0" t="str">
        <f aca="false">IFERROR(CONCATENATE((INDEX($A$7:$A$45,SMALL(IF($Z$7:$Z$45&lt;&gt;"",IF($W$7:$W$45&lt;&gt;"",ROW($W$7:$W$45)-MIN(ROW($W$7:$W$45))+1,""),""),ROW()-ROW(A$47)+1))),),"")</f>
        <v/>
      </c>
      <c r="AC54" s="0" t="str">
        <f aca="false">IFERROR(CONCATENATE((INDEX($AF$7:$AF$45,SMALL(IF($AF$7:$AF$45&lt;&gt;"",IF($AC$7:$AC$45&lt;&gt;"",ROW($AC$7:$AC$45)-MIN(ROW($AC$7:$AC$45))+1,""),""),ROW()-ROW(A$47)+1))),","),"")</f>
        <v/>
      </c>
      <c r="AD54" s="0" t="str">
        <f aca="false">IFERROR(CONCATENATE(TEXT(INDEX($AC$7:$AC$45,SMALL(IF($AF$7:$AF$45&lt;&gt;"",IF($AC$7:$AC$45&lt;&gt;"",ROW($AC$7:$AC$45)-MIN(ROW($AC$7:$AC$45))+1,""),""),ROW()-ROW(A$47)+1)),"##0"),","),"")</f>
        <v/>
      </c>
      <c r="AE54" s="0" t="str">
        <f aca="false">IFERROR(CONCATENATE((INDEX($A$7:$A$45,SMALL(IF($AF$7:$AF$45&lt;&gt;"",IF($AC$7:$AC$45&lt;&gt;"",ROW($AC$7:$AC$45)-MIN(ROW($AC$7:$AC$45))+1,""),""),ROW()-ROW(A$47)+1))),),"")</f>
        <v/>
      </c>
      <c r="AI54" s="0" t="str">
        <f aca="false">IFERROR(CONCATENATE((INDEX($AL$7:$AL$45,SMALL(IF($AL$7:$AL$45&lt;&gt;"",IF($AI$7:$AI$45&lt;&gt;"",ROW($AI$7:$AI$45)-MIN(ROW($AI$7:$AI$45))+1,""),""),ROW()-ROW(A$47)+1)))," "),"")</f>
        <v/>
      </c>
      <c r="AJ54" s="0" t="str">
        <f aca="false">IFERROR(CONCATENATE(TEXT(INDEX($AI$7:$AI$45,SMALL(IF($AL$7:$AL$45&lt;&gt;"",IF($AI$7:$AI$45&lt;&gt;"",ROW($AI$7:$AI$45)-MIN(ROW($AI$7:$AI$45))+1,""),""),ROW()-ROW(A$47)+1)),"##0")," "),"")</f>
        <v/>
      </c>
      <c r="AK54" s="0" t="str">
        <f aca="false">IFERROR(CONCATENATE((INDEX($A$7:$A$45,SMALL(IF($AL$7:$AL$45&lt;&gt;"",IF($AI$7:$AI$45&lt;&gt;"",ROW($AI$7:$AI$45)-MIN(ROW($AI$7:$AI$45))+1,""),""),ROW()-ROW(A$47)+1))),),"")</f>
        <v/>
      </c>
    </row>
    <row r="55" customFormat="false" ht="15" hidden="false" customHeight="false" outlineLevel="0" collapsed="false">
      <c r="K55" s="0" t="str">
        <f aca="false">IFERROR(CONCATENATE(TEXT(INDEX($K$7:$K$45,SMALL(IF($N$7:$N$45&lt;&gt;"",IF($K$7:$K$45&lt;&gt;"",ROW($K$7:$K$45)-MIN(ROW($K$7:$K$45))+1,""),""),ROW()-ROW(A$47)+1)),"##0"),","),"")</f>
        <v/>
      </c>
      <c r="L55" s="0" t="str">
        <f aca="false">IFERROR(CONCATENATE((INDEX($N$7:$N$45,SMALL(IF($N$7:$N$45&lt;&gt;"",IF($K$7:$K$45&lt;&gt;"",ROW($K$7:$K$45)-MIN(ROW($K$7:$K$45))+1,""),""),ROW()-ROW(A$47)+1))),","),"")</f>
        <v/>
      </c>
      <c r="M55" s="0" t="str">
        <f aca="false">IFERROR(CONCATENATE((INDEX($A$7:$A$45,SMALL(IF($N$7:$N$45&lt;&gt;"",IF($K$7:$K$45&lt;&gt;"",ROW($K$7:$K$45)-MIN(ROW($K$7:$K$45))+1,""),""),ROW()-ROW(A$47)+1))),),"")</f>
        <v/>
      </c>
      <c r="Q55" s="0" t="str">
        <f aca="false">IFERROR(CONCATENATE((INDEX($T$7:$T$45,SMALL(IF($T$7:$T$45&lt;&gt;"",IF($Q$7:$Q$45&lt;&gt;"",ROW($Q$7:$Q$45)-MIN(ROW($Q$7:$Q$45))+1,""),""),ROW()-ROW(A$47)+1)))," "),"")</f>
        <v/>
      </c>
      <c r="R55" s="0" t="str">
        <f aca="false">IFERROR(CONCATENATE(TEXT(INDEX($Q$7:$Q$45,SMALL(IF($T$7:$T$45&lt;&gt;"",IF($Q$7:$Q$45&lt;&gt;"",ROW($Q$7:$Q$45)-MIN(ROW($Q$7:$Q$45))+1,""),""),ROW()-ROW(A$47)+1)),"##0")," "),"")</f>
        <v/>
      </c>
      <c r="S55" s="0" t="str">
        <f aca="false">IFERROR(CONCATENATE((INDEX($A$7:$A$45,SMALL(IF($T$7:$T$45&lt;&gt;"",IF($Q$7:$Q$45&lt;&gt;"",ROW($Q$7:$Q$45)-MIN(ROW($Q$7:$Q$45))+1,""),""),ROW()-ROW(A$47)+1))),),"")</f>
        <v/>
      </c>
      <c r="W55" s="0" t="str">
        <f aca="false">IFERROR(CONCATENATE((INDEX($Z$7:$Z$45,SMALL(IF($Z$7:$Z$45&lt;&gt;"",IF($W$7:$W$45&lt;&gt;"",ROW($W$7:$W$45)-MIN(ROW($W$7:$W$45))+1,""),""),ROW()-ROW(A$47)+1)))," "),"")</f>
        <v/>
      </c>
      <c r="X55" s="0" t="str">
        <f aca="false">IFERROR(CONCATENATE(TEXT(INDEX($W$7:$W$45,SMALL(IF($Z$7:$Z$45&lt;&gt;"",IF($W$7:$W$45&lt;&gt;"",ROW($W$7:$W$45)-MIN(ROW($W$7:$W$45))+1,""),""),ROW()-ROW(A$47)+1)),"##0")," "),"")</f>
        <v/>
      </c>
      <c r="Y55" s="0" t="str">
        <f aca="false">IFERROR(CONCATENATE((INDEX($A$7:$A$45,SMALL(IF($Z$7:$Z$45&lt;&gt;"",IF($W$7:$W$45&lt;&gt;"",ROW($W$7:$W$45)-MIN(ROW($W$7:$W$45))+1,""),""),ROW()-ROW(A$47)+1))),),"")</f>
        <v/>
      </c>
      <c r="AC55" s="0" t="str">
        <f aca="false">IFERROR(CONCATENATE((INDEX($AF$7:$AF$45,SMALL(IF($AF$7:$AF$45&lt;&gt;"",IF($AC$7:$AC$45&lt;&gt;"",ROW($AC$7:$AC$45)-MIN(ROW($AC$7:$AC$45))+1,""),""),ROW()-ROW(A$47)+1))),","),"")</f>
        <v/>
      </c>
      <c r="AD55" s="0" t="str">
        <f aca="false">IFERROR(CONCATENATE(TEXT(INDEX($AC$7:$AC$45,SMALL(IF($AF$7:$AF$45&lt;&gt;"",IF($AC$7:$AC$45&lt;&gt;"",ROW($AC$7:$AC$45)-MIN(ROW($AC$7:$AC$45))+1,""),""),ROW()-ROW(A$47)+1)),"##0"),","),"")</f>
        <v/>
      </c>
      <c r="AE55" s="0" t="str">
        <f aca="false">IFERROR(CONCATENATE((INDEX($A$7:$A$45,SMALL(IF($AF$7:$AF$45&lt;&gt;"",IF($AC$7:$AC$45&lt;&gt;"",ROW($AC$7:$AC$45)-MIN(ROW($AC$7:$AC$45))+1,""),""),ROW()-ROW(A$47)+1))),),"")</f>
        <v/>
      </c>
      <c r="AI55" s="0" t="str">
        <f aca="false">IFERROR(CONCATENATE((INDEX($AL$7:$AL$45,SMALL(IF($AL$7:$AL$45&lt;&gt;"",IF($AI$7:$AI$45&lt;&gt;"",ROW($AI$7:$AI$45)-MIN(ROW($AI$7:$AI$45))+1,""),""),ROW()-ROW(A$47)+1)))," "),"")</f>
        <v/>
      </c>
      <c r="AJ55" s="0" t="str">
        <f aca="false">IFERROR(CONCATENATE(TEXT(INDEX($AI$7:$AI$45,SMALL(IF($AL$7:$AL$45&lt;&gt;"",IF($AI$7:$AI$45&lt;&gt;"",ROW($AI$7:$AI$45)-MIN(ROW($AI$7:$AI$45))+1,""),""),ROW()-ROW(A$47)+1)),"##0")," "),"")</f>
        <v/>
      </c>
      <c r="AK55" s="0" t="str">
        <f aca="false">IFERROR(CONCATENATE((INDEX($A$7:$A$45,SMALL(IF($AL$7:$AL$45&lt;&gt;"",IF($AI$7:$AI$45&lt;&gt;"",ROW($AI$7:$AI$45)-MIN(ROW($AI$7:$AI$45))+1,""),""),ROW()-ROW(A$47)+1))),),"")</f>
        <v/>
      </c>
    </row>
    <row r="56" customFormat="false" ht="15" hidden="false" customHeight="false" outlineLevel="0" collapsed="false">
      <c r="K56" s="0" t="str">
        <f aca="false">IFERROR(CONCATENATE(TEXT(INDEX($K$7:$K$45,SMALL(IF($N$7:$N$45&lt;&gt;"",IF($K$7:$K$45&lt;&gt;"",ROW($K$7:$K$45)-MIN(ROW($K$7:$K$45))+1,""),""),ROW()-ROW(A$47)+1)),"##0"),","),"")</f>
        <v/>
      </c>
      <c r="L56" s="0" t="str">
        <f aca="false">IFERROR(CONCATENATE((INDEX($N$7:$N$45,SMALL(IF($N$7:$N$45&lt;&gt;"",IF($K$7:$K$45&lt;&gt;"",ROW($K$7:$K$45)-MIN(ROW($K$7:$K$45))+1,""),""),ROW()-ROW(A$47)+1))),","),"")</f>
        <v/>
      </c>
      <c r="M56" s="0" t="str">
        <f aca="false">IFERROR(CONCATENATE((INDEX($A$7:$A$45,SMALL(IF($N$7:$N$45&lt;&gt;"",IF($K$7:$K$45&lt;&gt;"",ROW($K$7:$K$45)-MIN(ROW($K$7:$K$45))+1,""),""),ROW()-ROW(A$47)+1))),),"")</f>
        <v/>
      </c>
      <c r="Q56" s="0" t="str">
        <f aca="false">IFERROR(CONCATENATE((INDEX($T$7:$T$45,SMALL(IF($T$7:$T$45&lt;&gt;"",IF($Q$7:$Q$45&lt;&gt;"",ROW($Q$7:$Q$45)-MIN(ROW($Q$7:$Q$45))+1,""),""),ROW()-ROW(A$47)+1)))," "),"")</f>
        <v/>
      </c>
      <c r="R56" s="0" t="str">
        <f aca="false">IFERROR(CONCATENATE(TEXT(INDEX($Q$7:$Q$45,SMALL(IF($T$7:$T$45&lt;&gt;"",IF($Q$7:$Q$45&lt;&gt;"",ROW($Q$7:$Q$45)-MIN(ROW($Q$7:$Q$45))+1,""),""),ROW()-ROW(A$47)+1)),"##0")," "),"")</f>
        <v/>
      </c>
      <c r="S56" s="0" t="str">
        <f aca="false">IFERROR(CONCATENATE((INDEX($A$7:$A$45,SMALL(IF($T$7:$T$45&lt;&gt;"",IF($Q$7:$Q$45&lt;&gt;"",ROW($Q$7:$Q$45)-MIN(ROW($Q$7:$Q$45))+1,""),""),ROW()-ROW(A$47)+1))),),"")</f>
        <v/>
      </c>
      <c r="W56" s="0" t="str">
        <f aca="false">IFERROR(CONCATENATE((INDEX($Z$7:$Z$45,SMALL(IF($Z$7:$Z$45&lt;&gt;"",IF($W$7:$W$45&lt;&gt;"",ROW($W$7:$W$45)-MIN(ROW($W$7:$W$45))+1,""),""),ROW()-ROW(A$47)+1)))," "),"")</f>
        <v/>
      </c>
      <c r="X56" s="0" t="str">
        <f aca="false">IFERROR(CONCATENATE(TEXT(INDEX($W$7:$W$45,SMALL(IF($Z$7:$Z$45&lt;&gt;"",IF($W$7:$W$45&lt;&gt;"",ROW($W$7:$W$45)-MIN(ROW($W$7:$W$45))+1,""),""),ROW()-ROW(A$47)+1)),"##0")," "),"")</f>
        <v/>
      </c>
      <c r="Y56" s="0" t="str">
        <f aca="false">IFERROR(CONCATENATE((INDEX($A$7:$A$45,SMALL(IF($Z$7:$Z$45&lt;&gt;"",IF($W$7:$W$45&lt;&gt;"",ROW($W$7:$W$45)-MIN(ROW($W$7:$W$45))+1,""),""),ROW()-ROW(A$47)+1))),),"")</f>
        <v/>
      </c>
      <c r="AC56" s="0" t="str">
        <f aca="false">IFERROR(CONCATENATE((INDEX($AF$7:$AF$45,SMALL(IF($AF$7:$AF$45&lt;&gt;"",IF($AC$7:$AC$45&lt;&gt;"",ROW($AC$7:$AC$45)-MIN(ROW($AC$7:$AC$45))+1,""),""),ROW()-ROW(A$47)+1))),","),"")</f>
        <v/>
      </c>
      <c r="AD56" s="0" t="str">
        <f aca="false">IFERROR(CONCATENATE(TEXT(INDEX($AC$7:$AC$45,SMALL(IF($AF$7:$AF$45&lt;&gt;"",IF($AC$7:$AC$45&lt;&gt;"",ROW($AC$7:$AC$45)-MIN(ROW($AC$7:$AC$45))+1,""),""),ROW()-ROW(A$47)+1)),"##0"),","),"")</f>
        <v/>
      </c>
      <c r="AE56" s="0" t="str">
        <f aca="false">IFERROR(CONCATENATE((INDEX($A$7:$A$45,SMALL(IF($AF$7:$AF$45&lt;&gt;"",IF($AC$7:$AC$45&lt;&gt;"",ROW($AC$7:$AC$45)-MIN(ROW($AC$7:$AC$45))+1,""),""),ROW()-ROW(A$47)+1))),),"")</f>
        <v/>
      </c>
      <c r="AI56" s="0" t="str">
        <f aca="false">IFERROR(CONCATENATE((INDEX($AL$7:$AL$45,SMALL(IF($AL$7:$AL$45&lt;&gt;"",IF($AI$7:$AI$45&lt;&gt;"",ROW($AI$7:$AI$45)-MIN(ROW($AI$7:$AI$45))+1,""),""),ROW()-ROW(A$47)+1)))," "),"")</f>
        <v/>
      </c>
      <c r="AJ56" s="0" t="str">
        <f aca="false">IFERROR(CONCATENATE(TEXT(INDEX($AI$7:$AI$45,SMALL(IF($AL$7:$AL$45&lt;&gt;"",IF($AI$7:$AI$45&lt;&gt;"",ROW($AI$7:$AI$45)-MIN(ROW($AI$7:$AI$45))+1,""),""),ROW()-ROW(A$47)+1)),"##0")," "),"")</f>
        <v/>
      </c>
      <c r="AK56" s="0" t="str">
        <f aca="false">IFERROR(CONCATENATE((INDEX($A$7:$A$45,SMALL(IF($AL$7:$AL$45&lt;&gt;"",IF($AI$7:$AI$45&lt;&gt;"",ROW($AI$7:$AI$45)-MIN(ROW($AI$7:$AI$45))+1,""),""),ROW()-ROW(A$47)+1))),),"")</f>
        <v/>
      </c>
    </row>
    <row r="57" customFormat="false" ht="15" hidden="false" customHeight="false" outlineLevel="0" collapsed="false">
      <c r="K57" s="0" t="str">
        <f aca="false">IFERROR(CONCATENATE(TEXT(INDEX($K$7:$K$45,SMALL(IF($N$7:$N$45&lt;&gt;"",IF($K$7:$K$45&lt;&gt;"",ROW($K$7:$K$45)-MIN(ROW($K$7:$K$45))+1,""),""),ROW()-ROW(A$47)+1)),"##0"),","),"")</f>
        <v/>
      </c>
      <c r="L57" s="0" t="str">
        <f aca="false">IFERROR(CONCATENATE((INDEX($N$7:$N$45,SMALL(IF($N$7:$N$45&lt;&gt;"",IF($K$7:$K$45&lt;&gt;"",ROW($K$7:$K$45)-MIN(ROW($K$7:$K$45))+1,""),""),ROW()-ROW(A$47)+1))),","),"")</f>
        <v/>
      </c>
      <c r="M57" s="0" t="str">
        <f aca="false">IFERROR(CONCATENATE((INDEX($A$7:$A$45,SMALL(IF($N$7:$N$45&lt;&gt;"",IF($K$7:$K$45&lt;&gt;"",ROW($K$7:$K$45)-MIN(ROW($K$7:$K$45))+1,""),""),ROW()-ROW(A$47)+1))),),"")</f>
        <v/>
      </c>
      <c r="Q57" s="0" t="str">
        <f aca="false">IFERROR(CONCATENATE((INDEX($T$7:$T$45,SMALL(IF($T$7:$T$45&lt;&gt;"",IF($Q$7:$Q$45&lt;&gt;"",ROW($Q$7:$Q$45)-MIN(ROW($Q$7:$Q$45))+1,""),""),ROW()-ROW(A$47)+1)))," "),"")</f>
        <v/>
      </c>
      <c r="R57" s="0" t="str">
        <f aca="false">IFERROR(CONCATENATE(TEXT(INDEX($Q$7:$Q$45,SMALL(IF($T$7:$T$45&lt;&gt;"",IF($Q$7:$Q$45&lt;&gt;"",ROW($Q$7:$Q$45)-MIN(ROW($Q$7:$Q$45))+1,""),""),ROW()-ROW(A$47)+1)),"##0")," "),"")</f>
        <v/>
      </c>
      <c r="S57" s="0" t="str">
        <f aca="false">IFERROR(CONCATENATE((INDEX($A$7:$A$45,SMALL(IF($T$7:$T$45&lt;&gt;"",IF($Q$7:$Q$45&lt;&gt;"",ROW($Q$7:$Q$45)-MIN(ROW($Q$7:$Q$45))+1,""),""),ROW()-ROW(A$47)+1))),),"")</f>
        <v/>
      </c>
      <c r="W57" s="0" t="str">
        <f aca="false">IFERROR(CONCATENATE((INDEX($Z$7:$Z$45,SMALL(IF($Z$7:$Z$45&lt;&gt;"",IF($W$7:$W$45&lt;&gt;"",ROW($W$7:$W$45)-MIN(ROW($W$7:$W$45))+1,""),""),ROW()-ROW(A$47)+1)))," "),"")</f>
        <v/>
      </c>
      <c r="X57" s="0" t="str">
        <f aca="false">IFERROR(CONCATENATE(TEXT(INDEX($W$7:$W$45,SMALL(IF($Z$7:$Z$45&lt;&gt;"",IF($W$7:$W$45&lt;&gt;"",ROW($W$7:$W$45)-MIN(ROW($W$7:$W$45))+1,""),""),ROW()-ROW(A$47)+1)),"##0")," "),"")</f>
        <v/>
      </c>
      <c r="Y57" s="0" t="str">
        <f aca="false">IFERROR(CONCATENATE((INDEX($A$7:$A$45,SMALL(IF($Z$7:$Z$45&lt;&gt;"",IF($W$7:$W$45&lt;&gt;"",ROW($W$7:$W$45)-MIN(ROW($W$7:$W$45))+1,""),""),ROW()-ROW(A$47)+1))),),"")</f>
        <v/>
      </c>
      <c r="AC57" s="0" t="str">
        <f aca="false">IFERROR(CONCATENATE((INDEX($AF$7:$AF$45,SMALL(IF($AF$7:$AF$45&lt;&gt;"",IF($AC$7:$AC$45&lt;&gt;"",ROW($AC$7:$AC$45)-MIN(ROW($AC$7:$AC$45))+1,""),""),ROW()-ROW(A$47)+1))),","),"")</f>
        <v/>
      </c>
      <c r="AD57" s="0" t="str">
        <f aca="false">IFERROR(CONCATENATE(TEXT(INDEX($AC$7:$AC$45,SMALL(IF($AF$7:$AF$45&lt;&gt;"",IF($AC$7:$AC$45&lt;&gt;"",ROW($AC$7:$AC$45)-MIN(ROW($AC$7:$AC$45))+1,""),""),ROW()-ROW(A$47)+1)),"##0"),","),"")</f>
        <v/>
      </c>
      <c r="AE57" s="0" t="str">
        <f aca="false">IFERROR(CONCATENATE((INDEX($A$7:$A$45,SMALL(IF($AF$7:$AF$45&lt;&gt;"",IF($AC$7:$AC$45&lt;&gt;"",ROW($AC$7:$AC$45)-MIN(ROW($AC$7:$AC$45))+1,""),""),ROW()-ROW(A$47)+1))),),"")</f>
        <v/>
      </c>
      <c r="AI57" s="0" t="str">
        <f aca="false">IFERROR(CONCATENATE((INDEX($AL$7:$AL$45,SMALL(IF($AL$7:$AL$45&lt;&gt;"",IF($AI$7:$AI$45&lt;&gt;"",ROW($AI$7:$AI$45)-MIN(ROW($AI$7:$AI$45))+1,""),""),ROW()-ROW(A$47)+1)))," "),"")</f>
        <v/>
      </c>
      <c r="AJ57" s="0" t="str">
        <f aca="false">IFERROR(CONCATENATE(TEXT(INDEX($AI$7:$AI$45,SMALL(IF($AL$7:$AL$45&lt;&gt;"",IF($AI$7:$AI$45&lt;&gt;"",ROW($AI$7:$AI$45)-MIN(ROW($AI$7:$AI$45))+1,""),""),ROW()-ROW(A$47)+1)),"##0")," "),"")</f>
        <v/>
      </c>
      <c r="AK57" s="0" t="str">
        <f aca="false">IFERROR(CONCATENATE((INDEX($A$7:$A$45,SMALL(IF($AL$7:$AL$45&lt;&gt;"",IF($AI$7:$AI$45&lt;&gt;"",ROW($AI$7:$AI$45)-MIN(ROW($AI$7:$AI$45))+1,""),""),ROW()-ROW(A$47)+1))),),"")</f>
        <v/>
      </c>
    </row>
    <row r="58" customFormat="false" ht="15" hidden="false" customHeight="false" outlineLevel="0" collapsed="false">
      <c r="K58" s="0" t="str">
        <f aca="false">IFERROR(CONCATENATE(TEXT(INDEX($K$7:$K$45,SMALL(IF($N$7:$N$45&lt;&gt;"",IF($K$7:$K$45&lt;&gt;"",ROW($K$7:$K$45)-MIN(ROW($K$7:$K$45))+1,""),""),ROW()-ROW(A$47)+1)),"##0"),","),"")</f>
        <v/>
      </c>
      <c r="L58" s="0" t="str">
        <f aca="false">IFERROR(CONCATENATE((INDEX($N$7:$N$45,SMALL(IF($N$7:$N$45&lt;&gt;"",IF($K$7:$K$45&lt;&gt;"",ROW($K$7:$K$45)-MIN(ROW($K$7:$K$45))+1,""),""),ROW()-ROW(A$47)+1))),","),"")</f>
        <v/>
      </c>
      <c r="M58" s="0" t="str">
        <f aca="false">IFERROR(CONCATENATE((INDEX($A$7:$A$45,SMALL(IF($N$7:$N$45&lt;&gt;"",IF($K$7:$K$45&lt;&gt;"",ROW($K$7:$K$45)-MIN(ROW($K$7:$K$45))+1,""),""),ROW()-ROW(A$47)+1))),),"")</f>
        <v/>
      </c>
      <c r="Q58" s="0" t="str">
        <f aca="false">IFERROR(CONCATENATE((INDEX($T$7:$T$45,SMALL(IF($T$7:$T$45&lt;&gt;"",IF($Q$7:$Q$45&lt;&gt;"",ROW($Q$7:$Q$45)-MIN(ROW($Q$7:$Q$45))+1,""),""),ROW()-ROW(A$47)+1)))," "),"")</f>
        <v/>
      </c>
      <c r="R58" s="0" t="str">
        <f aca="false">IFERROR(CONCATENATE(TEXT(INDEX($Q$7:$Q$45,SMALL(IF($T$7:$T$45&lt;&gt;"",IF($Q$7:$Q$45&lt;&gt;"",ROW($Q$7:$Q$45)-MIN(ROW($Q$7:$Q$45))+1,""),""),ROW()-ROW(A$47)+1)),"##0")," "),"")</f>
        <v/>
      </c>
      <c r="S58" s="0" t="str">
        <f aca="false">IFERROR(CONCATENATE((INDEX($A$7:$A$45,SMALL(IF($T$7:$T$45&lt;&gt;"",IF($Q$7:$Q$45&lt;&gt;"",ROW($Q$7:$Q$45)-MIN(ROW($Q$7:$Q$45))+1,""),""),ROW()-ROW(A$47)+1))),),"")</f>
        <v/>
      </c>
      <c r="W58" s="0" t="str">
        <f aca="false">IFERROR(CONCATENATE((INDEX($Z$7:$Z$45,SMALL(IF($Z$7:$Z$45&lt;&gt;"",IF($W$7:$W$45&lt;&gt;"",ROW($W$7:$W$45)-MIN(ROW($W$7:$W$45))+1,""),""),ROW()-ROW(A$47)+1)))," "),"")</f>
        <v/>
      </c>
      <c r="X58" s="0" t="str">
        <f aca="false">IFERROR(CONCATENATE(TEXT(INDEX($W$7:$W$45,SMALL(IF($Z$7:$Z$45&lt;&gt;"",IF($W$7:$W$45&lt;&gt;"",ROW($W$7:$W$45)-MIN(ROW($W$7:$W$45))+1,""),""),ROW()-ROW(A$47)+1)),"##0")," "),"")</f>
        <v/>
      </c>
      <c r="Y58" s="0" t="str">
        <f aca="false">IFERROR(CONCATENATE((INDEX($A$7:$A$45,SMALL(IF($Z$7:$Z$45&lt;&gt;"",IF($W$7:$W$45&lt;&gt;"",ROW($W$7:$W$45)-MIN(ROW($W$7:$W$45))+1,""),""),ROW()-ROW(A$47)+1))),),"")</f>
        <v/>
      </c>
      <c r="AC58" s="0" t="str">
        <f aca="false">IFERROR(CONCATENATE((INDEX($AF$7:$AF$45,SMALL(IF($AF$7:$AF$45&lt;&gt;"",IF($AC$7:$AC$45&lt;&gt;"",ROW($AC$7:$AC$45)-MIN(ROW($AC$7:$AC$45))+1,""),""),ROW()-ROW(A$47)+1))),","),"")</f>
        <v/>
      </c>
      <c r="AD58" s="0" t="str">
        <f aca="false">IFERROR(CONCATENATE(TEXT(INDEX($AC$7:$AC$45,SMALL(IF($AF$7:$AF$45&lt;&gt;"",IF($AC$7:$AC$45&lt;&gt;"",ROW($AC$7:$AC$45)-MIN(ROW($AC$7:$AC$45))+1,""),""),ROW()-ROW(A$47)+1)),"##0"),","),"")</f>
        <v/>
      </c>
      <c r="AE58" s="0" t="str">
        <f aca="false">IFERROR(CONCATENATE((INDEX($A$7:$A$45,SMALL(IF($AF$7:$AF$45&lt;&gt;"",IF($AC$7:$AC$45&lt;&gt;"",ROW($AC$7:$AC$45)-MIN(ROW($AC$7:$AC$45))+1,""),""),ROW()-ROW(A$47)+1))),),"")</f>
        <v/>
      </c>
      <c r="AI58" s="0" t="str">
        <f aca="false">IFERROR(CONCATENATE((INDEX($AL$7:$AL$45,SMALL(IF($AL$7:$AL$45&lt;&gt;"",IF($AI$7:$AI$45&lt;&gt;"",ROW($AI$7:$AI$45)-MIN(ROW($AI$7:$AI$45))+1,""),""),ROW()-ROW(A$47)+1)))," "),"")</f>
        <v/>
      </c>
      <c r="AJ58" s="0" t="str">
        <f aca="false">IFERROR(CONCATENATE(TEXT(INDEX($AI$7:$AI$45,SMALL(IF($AL$7:$AL$45&lt;&gt;"",IF($AI$7:$AI$45&lt;&gt;"",ROW($AI$7:$AI$45)-MIN(ROW($AI$7:$AI$45))+1,""),""),ROW()-ROW(A$47)+1)),"##0")," "),"")</f>
        <v/>
      </c>
      <c r="AK58" s="0" t="str">
        <f aca="false">IFERROR(CONCATENATE((INDEX($A$7:$A$45,SMALL(IF($AL$7:$AL$45&lt;&gt;"",IF($AI$7:$AI$45&lt;&gt;"",ROW($AI$7:$AI$45)-MIN(ROW($AI$7:$AI$45))+1,""),""),ROW()-ROW(A$47)+1))),),"")</f>
        <v/>
      </c>
    </row>
    <row r="59" customFormat="false" ht="15" hidden="false" customHeight="false" outlineLevel="0" collapsed="false">
      <c r="K59" s="0" t="str">
        <f aca="false">IFERROR(CONCATENATE(TEXT(INDEX($K$7:$K$45,SMALL(IF($N$7:$N$45&lt;&gt;"",IF($K$7:$K$45&lt;&gt;"",ROW($K$7:$K$45)-MIN(ROW($K$7:$K$45))+1,""),""),ROW()-ROW(A$47)+1)),"##0"),","),"")</f>
        <v/>
      </c>
      <c r="L59" s="0" t="str">
        <f aca="false">IFERROR(CONCATENATE((INDEX($N$7:$N$45,SMALL(IF($N$7:$N$45&lt;&gt;"",IF($K$7:$K$45&lt;&gt;"",ROW($K$7:$K$45)-MIN(ROW($K$7:$K$45))+1,""),""),ROW()-ROW(A$47)+1))),","),"")</f>
        <v/>
      </c>
      <c r="M59" s="0" t="str">
        <f aca="false">IFERROR(CONCATENATE((INDEX($A$7:$A$45,SMALL(IF($N$7:$N$45&lt;&gt;"",IF($K$7:$K$45&lt;&gt;"",ROW($K$7:$K$45)-MIN(ROW($K$7:$K$45))+1,""),""),ROW()-ROW(A$47)+1))),),"")</f>
        <v/>
      </c>
      <c r="Q59" s="0" t="str">
        <f aca="false">IFERROR(CONCATENATE((INDEX($T$7:$T$45,SMALL(IF($T$7:$T$45&lt;&gt;"",IF($Q$7:$Q$45&lt;&gt;"",ROW($Q$7:$Q$45)-MIN(ROW($Q$7:$Q$45))+1,""),""),ROW()-ROW(A$47)+1)))," "),"")</f>
        <v/>
      </c>
      <c r="R59" s="0" t="str">
        <f aca="false">IFERROR(CONCATENATE(TEXT(INDEX($Q$7:$Q$45,SMALL(IF($T$7:$T$45&lt;&gt;"",IF($Q$7:$Q$45&lt;&gt;"",ROW($Q$7:$Q$45)-MIN(ROW($Q$7:$Q$45))+1,""),""),ROW()-ROW(A$47)+1)),"##0")," "),"")</f>
        <v/>
      </c>
      <c r="S59" s="0" t="str">
        <f aca="false">IFERROR(CONCATENATE((INDEX($A$7:$A$45,SMALL(IF($T$7:$T$45&lt;&gt;"",IF($Q$7:$Q$45&lt;&gt;"",ROW($Q$7:$Q$45)-MIN(ROW($Q$7:$Q$45))+1,""),""),ROW()-ROW(A$47)+1))),),"")</f>
        <v/>
      </c>
      <c r="W59" s="0" t="str">
        <f aca="false">IFERROR(CONCATENATE((INDEX($Z$7:$Z$45,SMALL(IF($Z$7:$Z$45&lt;&gt;"",IF($W$7:$W$45&lt;&gt;"",ROW($W$7:$W$45)-MIN(ROW($W$7:$W$45))+1,""),""),ROW()-ROW(A$47)+1)))," "),"")</f>
        <v/>
      </c>
      <c r="X59" s="0" t="str">
        <f aca="false">IFERROR(CONCATENATE(TEXT(INDEX($W$7:$W$45,SMALL(IF($Z$7:$Z$45&lt;&gt;"",IF($W$7:$W$45&lt;&gt;"",ROW($W$7:$W$45)-MIN(ROW($W$7:$W$45))+1,""),""),ROW()-ROW(A$47)+1)),"##0")," "),"")</f>
        <v/>
      </c>
      <c r="Y59" s="0" t="str">
        <f aca="false">IFERROR(CONCATENATE((INDEX($A$7:$A$45,SMALL(IF($Z$7:$Z$45&lt;&gt;"",IF($W$7:$W$45&lt;&gt;"",ROW($W$7:$W$45)-MIN(ROW($W$7:$W$45))+1,""),""),ROW()-ROW(A$47)+1))),),"")</f>
        <v/>
      </c>
      <c r="AC59" s="0" t="str">
        <f aca="false">IFERROR(CONCATENATE((INDEX($AF$7:$AF$45,SMALL(IF($AF$7:$AF$45&lt;&gt;"",IF($AC$7:$AC$45&lt;&gt;"",ROW($AC$7:$AC$45)-MIN(ROW($AC$7:$AC$45))+1,""),""),ROW()-ROW(A$47)+1))),","),"")</f>
        <v/>
      </c>
      <c r="AD59" s="0" t="str">
        <f aca="false">IFERROR(CONCATENATE(TEXT(INDEX($AC$7:$AC$45,SMALL(IF($AF$7:$AF$45&lt;&gt;"",IF($AC$7:$AC$45&lt;&gt;"",ROW($AC$7:$AC$45)-MIN(ROW($AC$7:$AC$45))+1,""),""),ROW()-ROW(A$47)+1)),"##0"),","),"")</f>
        <v/>
      </c>
      <c r="AE59" s="0" t="str">
        <f aca="false">IFERROR(CONCATENATE((INDEX($A$7:$A$45,SMALL(IF($AF$7:$AF$45&lt;&gt;"",IF($AC$7:$AC$45&lt;&gt;"",ROW($AC$7:$AC$45)-MIN(ROW($AC$7:$AC$45))+1,""),""),ROW()-ROW(A$47)+1))),),"")</f>
        <v/>
      </c>
      <c r="AI59" s="0" t="str">
        <f aca="false">IFERROR(CONCATENATE((INDEX($AL$7:$AL$45,SMALL(IF($AL$7:$AL$45&lt;&gt;"",IF($AI$7:$AI$45&lt;&gt;"",ROW($AI$7:$AI$45)-MIN(ROW($AI$7:$AI$45))+1,""),""),ROW()-ROW(A$47)+1)))," "),"")</f>
        <v/>
      </c>
      <c r="AJ59" s="0" t="str">
        <f aca="false">IFERROR(CONCATENATE(TEXT(INDEX($AI$7:$AI$45,SMALL(IF($AL$7:$AL$45&lt;&gt;"",IF($AI$7:$AI$45&lt;&gt;"",ROW($AI$7:$AI$45)-MIN(ROW($AI$7:$AI$45))+1,""),""),ROW()-ROW(A$47)+1)),"##0")," "),"")</f>
        <v/>
      </c>
      <c r="AK59" s="0" t="str">
        <f aca="false">IFERROR(CONCATENATE((INDEX($A$7:$A$45,SMALL(IF($AL$7:$AL$45&lt;&gt;"",IF($AI$7:$AI$45&lt;&gt;"",ROW($AI$7:$AI$45)-MIN(ROW($AI$7:$AI$45))+1,""),""),ROW()-ROW(A$47)+1))),),"")</f>
        <v/>
      </c>
    </row>
    <row r="60" customFormat="false" ht="15" hidden="false" customHeight="false" outlineLevel="0" collapsed="false">
      <c r="K60" s="0" t="str">
        <f aca="false">IFERROR(CONCATENATE(TEXT(INDEX($K$7:$K$45,SMALL(IF($N$7:$N$45&lt;&gt;"",IF($K$7:$K$45&lt;&gt;"",ROW($K$7:$K$45)-MIN(ROW($K$7:$K$45))+1,""),""),ROW()-ROW(A$47)+1)),"##0"),","),"")</f>
        <v/>
      </c>
      <c r="L60" s="0" t="str">
        <f aca="false">IFERROR(CONCATENATE((INDEX($N$7:$N$45,SMALL(IF($N$7:$N$45&lt;&gt;"",IF($K$7:$K$45&lt;&gt;"",ROW($K$7:$K$45)-MIN(ROW($K$7:$K$45))+1,""),""),ROW()-ROW(A$47)+1))),","),"")</f>
        <v/>
      </c>
      <c r="M60" s="0" t="str">
        <f aca="false">IFERROR(CONCATENATE((INDEX($A$7:$A$45,SMALL(IF($N$7:$N$45&lt;&gt;"",IF($K$7:$K$45&lt;&gt;"",ROW($K$7:$K$45)-MIN(ROW($K$7:$K$45))+1,""),""),ROW()-ROW(A$47)+1))),),"")</f>
        <v/>
      </c>
      <c r="Q60" s="0" t="str">
        <f aca="false">IFERROR(CONCATENATE((INDEX($T$7:$T$45,SMALL(IF($T$7:$T$45&lt;&gt;"",IF($Q$7:$Q$45&lt;&gt;"",ROW($Q$7:$Q$45)-MIN(ROW($Q$7:$Q$45))+1,""),""),ROW()-ROW(A$47)+1)))," "),"")</f>
        <v/>
      </c>
      <c r="R60" s="0" t="str">
        <f aca="false">IFERROR(CONCATENATE(TEXT(INDEX($Q$7:$Q$45,SMALL(IF($T$7:$T$45&lt;&gt;"",IF($Q$7:$Q$45&lt;&gt;"",ROW($Q$7:$Q$45)-MIN(ROW($Q$7:$Q$45))+1,""),""),ROW()-ROW(A$47)+1)),"##0")," "),"")</f>
        <v/>
      </c>
      <c r="S60" s="0" t="str">
        <f aca="false">IFERROR(CONCATENATE((INDEX($A$7:$A$45,SMALL(IF($T$7:$T$45&lt;&gt;"",IF($Q$7:$Q$45&lt;&gt;"",ROW($Q$7:$Q$45)-MIN(ROW($Q$7:$Q$45))+1,""),""),ROW()-ROW(A$47)+1))),),"")</f>
        <v/>
      </c>
      <c r="W60" s="0" t="str">
        <f aca="false">IFERROR(CONCATENATE((INDEX($Z$7:$Z$45,SMALL(IF($Z$7:$Z$45&lt;&gt;"",IF($W$7:$W$45&lt;&gt;"",ROW($W$7:$W$45)-MIN(ROW($W$7:$W$45))+1,""),""),ROW()-ROW(A$47)+1)))," "),"")</f>
        <v/>
      </c>
      <c r="X60" s="0" t="str">
        <f aca="false">IFERROR(CONCATENATE(TEXT(INDEX($W$7:$W$45,SMALL(IF($Z$7:$Z$45&lt;&gt;"",IF($W$7:$W$45&lt;&gt;"",ROW($W$7:$W$45)-MIN(ROW($W$7:$W$45))+1,""),""),ROW()-ROW(A$47)+1)),"##0")," "),"")</f>
        <v/>
      </c>
      <c r="Y60" s="0" t="str">
        <f aca="false">IFERROR(CONCATENATE((INDEX($A$7:$A$45,SMALL(IF($Z$7:$Z$45&lt;&gt;"",IF($W$7:$W$45&lt;&gt;"",ROW($W$7:$W$45)-MIN(ROW($W$7:$W$45))+1,""),""),ROW()-ROW(A$47)+1))),),"")</f>
        <v/>
      </c>
      <c r="AC60" s="0" t="str">
        <f aca="false">IFERROR(CONCATENATE((INDEX($AF$7:$AF$45,SMALL(IF($AF$7:$AF$45&lt;&gt;"",IF($AC$7:$AC$45&lt;&gt;"",ROW($AC$7:$AC$45)-MIN(ROW($AC$7:$AC$45))+1,""),""),ROW()-ROW(A$47)+1))),","),"")</f>
        <v/>
      </c>
      <c r="AD60" s="0" t="str">
        <f aca="false">IFERROR(CONCATENATE(TEXT(INDEX($AC$7:$AC$45,SMALL(IF($AF$7:$AF$45&lt;&gt;"",IF($AC$7:$AC$45&lt;&gt;"",ROW($AC$7:$AC$45)-MIN(ROW($AC$7:$AC$45))+1,""),""),ROW()-ROW(A$47)+1)),"##0"),","),"")</f>
        <v/>
      </c>
      <c r="AE60" s="0" t="str">
        <f aca="false">IFERROR(CONCATENATE((INDEX($A$7:$A$45,SMALL(IF($AF$7:$AF$45&lt;&gt;"",IF($AC$7:$AC$45&lt;&gt;"",ROW($AC$7:$AC$45)-MIN(ROW($AC$7:$AC$45))+1,""),""),ROW()-ROW(A$47)+1))),),"")</f>
        <v/>
      </c>
      <c r="AI60" s="0" t="str">
        <f aca="false">IFERROR(CONCATENATE((INDEX($AL$7:$AL$45,SMALL(IF($AL$7:$AL$45&lt;&gt;"",IF($AI$7:$AI$45&lt;&gt;"",ROW($AI$7:$AI$45)-MIN(ROW($AI$7:$AI$45))+1,""),""),ROW()-ROW(A$47)+1)))," "),"")</f>
        <v/>
      </c>
      <c r="AJ60" s="0" t="str">
        <f aca="false">IFERROR(CONCATENATE(TEXT(INDEX($AI$7:$AI$45,SMALL(IF($AL$7:$AL$45&lt;&gt;"",IF($AI$7:$AI$45&lt;&gt;"",ROW($AI$7:$AI$45)-MIN(ROW($AI$7:$AI$45))+1,""),""),ROW()-ROW(A$47)+1)),"##0")," "),"")</f>
        <v/>
      </c>
      <c r="AK60" s="0" t="str">
        <f aca="false">IFERROR(CONCATENATE((INDEX($A$7:$A$45,SMALL(IF($AL$7:$AL$45&lt;&gt;"",IF($AI$7:$AI$45&lt;&gt;"",ROW($AI$7:$AI$45)-MIN(ROW($AI$7:$AI$45))+1,""),""),ROW()-ROW(A$47)+1))),),"")</f>
        <v/>
      </c>
    </row>
    <row r="61" customFormat="false" ht="15" hidden="false" customHeight="false" outlineLevel="0" collapsed="false">
      <c r="K61" s="0" t="str">
        <f aca="false">IFERROR(CONCATENATE(TEXT(INDEX($K$7:$K$45,SMALL(IF($N$7:$N$45&lt;&gt;"",IF($K$7:$K$45&lt;&gt;"",ROW($K$7:$K$45)-MIN(ROW($K$7:$K$45))+1,""),""),ROW()-ROW(A$47)+1)),"##0"),","),"")</f>
        <v/>
      </c>
      <c r="L61" s="0" t="str">
        <f aca="false">IFERROR(CONCATENATE((INDEX($N$7:$N$45,SMALL(IF($N$7:$N$45&lt;&gt;"",IF($K$7:$K$45&lt;&gt;"",ROW($K$7:$K$45)-MIN(ROW($K$7:$K$45))+1,""),""),ROW()-ROW(A$47)+1))),","),"")</f>
        <v/>
      </c>
      <c r="M61" s="0" t="str">
        <f aca="false">IFERROR(CONCATENATE((INDEX($A$7:$A$45,SMALL(IF($N$7:$N$45&lt;&gt;"",IF($K$7:$K$45&lt;&gt;"",ROW($K$7:$K$45)-MIN(ROW($K$7:$K$45))+1,""),""),ROW()-ROW(A$47)+1))),),"")</f>
        <v/>
      </c>
      <c r="Q61" s="0" t="str">
        <f aca="false">IFERROR(CONCATENATE((INDEX($T$7:$T$45,SMALL(IF($T$7:$T$45&lt;&gt;"",IF($Q$7:$Q$45&lt;&gt;"",ROW($Q$7:$Q$45)-MIN(ROW($Q$7:$Q$45))+1,""),""),ROW()-ROW(A$47)+1)))," "),"")</f>
        <v/>
      </c>
      <c r="R61" s="0" t="str">
        <f aca="false">IFERROR(CONCATENATE(TEXT(INDEX($Q$7:$Q$45,SMALL(IF($T$7:$T$45&lt;&gt;"",IF($Q$7:$Q$45&lt;&gt;"",ROW($Q$7:$Q$45)-MIN(ROW($Q$7:$Q$45))+1,""),""),ROW()-ROW(A$47)+1)),"##0")," "),"")</f>
        <v/>
      </c>
      <c r="S61" s="0" t="str">
        <f aca="false">IFERROR(CONCATENATE((INDEX($A$7:$A$45,SMALL(IF($T$7:$T$45&lt;&gt;"",IF($Q$7:$Q$45&lt;&gt;"",ROW($Q$7:$Q$45)-MIN(ROW($Q$7:$Q$45))+1,""),""),ROW()-ROW(A$47)+1))),),"")</f>
        <v/>
      </c>
      <c r="W61" s="0" t="str">
        <f aca="false">IFERROR(CONCATENATE((INDEX($Z$7:$Z$45,SMALL(IF($Z$7:$Z$45&lt;&gt;"",IF($W$7:$W$45&lt;&gt;"",ROW($W$7:$W$45)-MIN(ROW($W$7:$W$45))+1,""),""),ROW()-ROW(A$47)+1)))," "),"")</f>
        <v/>
      </c>
      <c r="X61" s="0" t="str">
        <f aca="false">IFERROR(CONCATENATE(TEXT(INDEX($W$7:$W$45,SMALL(IF($Z$7:$Z$45&lt;&gt;"",IF($W$7:$W$45&lt;&gt;"",ROW($W$7:$W$45)-MIN(ROW($W$7:$W$45))+1,""),""),ROW()-ROW(A$47)+1)),"##0")," "),"")</f>
        <v/>
      </c>
      <c r="Y61" s="0" t="str">
        <f aca="false">IFERROR(CONCATENATE((INDEX($A$7:$A$45,SMALL(IF($Z$7:$Z$45&lt;&gt;"",IF($W$7:$W$45&lt;&gt;"",ROW($W$7:$W$45)-MIN(ROW($W$7:$W$45))+1,""),""),ROW()-ROW(A$47)+1))),),"")</f>
        <v/>
      </c>
      <c r="AC61" s="0" t="str">
        <f aca="false">IFERROR(CONCATENATE((INDEX($AF$7:$AF$45,SMALL(IF($AF$7:$AF$45&lt;&gt;"",IF($AC$7:$AC$45&lt;&gt;"",ROW($AC$7:$AC$45)-MIN(ROW($AC$7:$AC$45))+1,""),""),ROW()-ROW(A$47)+1))),","),"")</f>
        <v/>
      </c>
      <c r="AD61" s="0" t="str">
        <f aca="false">IFERROR(CONCATENATE(TEXT(INDEX($AC$7:$AC$45,SMALL(IF($AF$7:$AF$45&lt;&gt;"",IF($AC$7:$AC$45&lt;&gt;"",ROW($AC$7:$AC$45)-MIN(ROW($AC$7:$AC$45))+1,""),""),ROW()-ROW(A$47)+1)),"##0"),","),"")</f>
        <v/>
      </c>
      <c r="AE61" s="0" t="str">
        <f aca="false">IFERROR(CONCATENATE((INDEX($A$7:$A$45,SMALL(IF($AF$7:$AF$45&lt;&gt;"",IF($AC$7:$AC$45&lt;&gt;"",ROW($AC$7:$AC$45)-MIN(ROW($AC$7:$AC$45))+1,""),""),ROW()-ROW(A$47)+1))),),"")</f>
        <v/>
      </c>
      <c r="AI61" s="0" t="str">
        <f aca="false">IFERROR(CONCATENATE((INDEX($AL$7:$AL$45,SMALL(IF($AL$7:$AL$45&lt;&gt;"",IF($AI$7:$AI$45&lt;&gt;"",ROW($AI$7:$AI$45)-MIN(ROW($AI$7:$AI$45))+1,""),""),ROW()-ROW(A$47)+1)))," "),"")</f>
        <v/>
      </c>
      <c r="AJ61" s="0" t="str">
        <f aca="false">IFERROR(CONCATENATE(TEXT(INDEX($AI$7:$AI$45,SMALL(IF($AL$7:$AL$45&lt;&gt;"",IF($AI$7:$AI$45&lt;&gt;"",ROW($AI$7:$AI$45)-MIN(ROW($AI$7:$AI$45))+1,""),""),ROW()-ROW(A$47)+1)),"##0")," "),"")</f>
        <v/>
      </c>
      <c r="AK61" s="0" t="str">
        <f aca="false">IFERROR(CONCATENATE((INDEX($A$7:$A$45,SMALL(IF($AL$7:$AL$45&lt;&gt;"",IF($AI$7:$AI$45&lt;&gt;"",ROW($AI$7:$AI$45)-MIN(ROW($AI$7:$AI$45))+1,""),""),ROW()-ROW(A$47)+1))),),"")</f>
        <v/>
      </c>
    </row>
    <row r="62" customFormat="false" ht="15" hidden="false" customHeight="false" outlineLevel="0" collapsed="false">
      <c r="K62" s="0" t="str">
        <f aca="false">IFERROR(CONCATENATE(TEXT(INDEX($K$7:$K$45,SMALL(IF($N$7:$N$45&lt;&gt;"",IF($K$7:$K$45&lt;&gt;"",ROW($K$7:$K$45)-MIN(ROW($K$7:$K$45))+1,""),""),ROW()-ROW(A$47)+1)),"##0"),","),"")</f>
        <v/>
      </c>
      <c r="L62" s="0" t="str">
        <f aca="false">IFERROR(CONCATENATE((INDEX($N$7:$N$45,SMALL(IF($N$7:$N$45&lt;&gt;"",IF($K$7:$K$45&lt;&gt;"",ROW($K$7:$K$45)-MIN(ROW($K$7:$K$45))+1,""),""),ROW()-ROW(A$47)+1))),","),"")</f>
        <v/>
      </c>
      <c r="M62" s="0" t="str">
        <f aca="false">IFERROR(CONCATENATE((INDEX($A$7:$A$45,SMALL(IF($N$7:$N$45&lt;&gt;"",IF($K$7:$K$45&lt;&gt;"",ROW($K$7:$K$45)-MIN(ROW($K$7:$K$45))+1,""),""),ROW()-ROW(A$47)+1))),),"")</f>
        <v/>
      </c>
      <c r="Q62" s="0" t="str">
        <f aca="false">IFERROR(CONCATENATE((INDEX($T$7:$T$45,SMALL(IF($T$7:$T$45&lt;&gt;"",IF($Q$7:$Q$45&lt;&gt;"",ROW($Q$7:$Q$45)-MIN(ROW($Q$7:$Q$45))+1,""),""),ROW()-ROW(A$47)+1)))," "),"")</f>
        <v/>
      </c>
      <c r="R62" s="0" t="str">
        <f aca="false">IFERROR(CONCATENATE(TEXT(INDEX($Q$7:$Q$45,SMALL(IF($T$7:$T$45&lt;&gt;"",IF($Q$7:$Q$45&lt;&gt;"",ROW($Q$7:$Q$45)-MIN(ROW($Q$7:$Q$45))+1,""),""),ROW()-ROW(A$47)+1)),"##0")," "),"")</f>
        <v/>
      </c>
      <c r="S62" s="0" t="str">
        <f aca="false">IFERROR(CONCATENATE((INDEX($A$7:$A$45,SMALL(IF($T$7:$T$45&lt;&gt;"",IF($Q$7:$Q$45&lt;&gt;"",ROW($Q$7:$Q$45)-MIN(ROW($Q$7:$Q$45))+1,""),""),ROW()-ROW(A$47)+1))),),"")</f>
        <v/>
      </c>
      <c r="W62" s="0" t="str">
        <f aca="false">IFERROR(CONCATENATE((INDEX($Z$7:$Z$45,SMALL(IF($Z$7:$Z$45&lt;&gt;"",IF($W$7:$W$45&lt;&gt;"",ROW($W$7:$W$45)-MIN(ROW($W$7:$W$45))+1,""),""),ROW()-ROW(A$47)+1)))," "),"")</f>
        <v/>
      </c>
      <c r="X62" s="0" t="str">
        <f aca="false">IFERROR(CONCATENATE(TEXT(INDEX($W$7:$W$45,SMALL(IF($Z$7:$Z$45&lt;&gt;"",IF($W$7:$W$45&lt;&gt;"",ROW($W$7:$W$45)-MIN(ROW($W$7:$W$45))+1,""),""),ROW()-ROW(A$47)+1)),"##0")," "),"")</f>
        <v/>
      </c>
      <c r="Y62" s="0" t="str">
        <f aca="false">IFERROR(CONCATENATE((INDEX($A$7:$A$45,SMALL(IF($Z$7:$Z$45&lt;&gt;"",IF($W$7:$W$45&lt;&gt;"",ROW($W$7:$W$45)-MIN(ROW($W$7:$W$45))+1,""),""),ROW()-ROW(A$47)+1))),),"")</f>
        <v/>
      </c>
      <c r="AC62" s="0" t="str">
        <f aca="false">IFERROR(CONCATENATE((INDEX($AF$7:$AF$45,SMALL(IF($AF$7:$AF$45&lt;&gt;"",IF($AC$7:$AC$45&lt;&gt;"",ROW($AC$7:$AC$45)-MIN(ROW($AC$7:$AC$45))+1,""),""),ROW()-ROW(A$47)+1))),","),"")</f>
        <v/>
      </c>
      <c r="AD62" s="0" t="str">
        <f aca="false">IFERROR(CONCATENATE(TEXT(INDEX($AC$7:$AC$45,SMALL(IF($AF$7:$AF$45&lt;&gt;"",IF($AC$7:$AC$45&lt;&gt;"",ROW($AC$7:$AC$45)-MIN(ROW($AC$7:$AC$45))+1,""),""),ROW()-ROW(A$47)+1)),"##0"),","),"")</f>
        <v/>
      </c>
      <c r="AE62" s="0" t="str">
        <f aca="false">IFERROR(CONCATENATE((INDEX($A$7:$A$45,SMALL(IF($AF$7:$AF$45&lt;&gt;"",IF($AC$7:$AC$45&lt;&gt;"",ROW($AC$7:$AC$45)-MIN(ROW($AC$7:$AC$45))+1,""),""),ROW()-ROW(A$47)+1))),),"")</f>
        <v/>
      </c>
      <c r="AI62" s="0" t="str">
        <f aca="false">IFERROR(CONCATENATE((INDEX($AL$7:$AL$45,SMALL(IF($AL$7:$AL$45&lt;&gt;"",IF($AI$7:$AI$45&lt;&gt;"",ROW($AI$7:$AI$45)-MIN(ROW($AI$7:$AI$45))+1,""),""),ROW()-ROW(A$47)+1)))," "),"")</f>
        <v/>
      </c>
      <c r="AJ62" s="0" t="str">
        <f aca="false">IFERROR(CONCATENATE(TEXT(INDEX($AI$7:$AI$45,SMALL(IF($AL$7:$AL$45&lt;&gt;"",IF($AI$7:$AI$45&lt;&gt;"",ROW($AI$7:$AI$45)-MIN(ROW($AI$7:$AI$45))+1,""),""),ROW()-ROW(A$47)+1)),"##0")," "),"")</f>
        <v/>
      </c>
      <c r="AK62" s="0" t="str">
        <f aca="false">IFERROR(CONCATENATE((INDEX($A$7:$A$45,SMALL(IF($AL$7:$AL$45&lt;&gt;"",IF($AI$7:$AI$45&lt;&gt;"",ROW($AI$7:$AI$45)-MIN(ROW($AI$7:$AI$45))+1,""),""),ROW()-ROW(A$47)+1))),),"")</f>
        <v/>
      </c>
    </row>
    <row r="63" customFormat="false" ht="15" hidden="false" customHeight="false" outlineLevel="0" collapsed="false">
      <c r="K63" s="0" t="str">
        <f aca="false">IFERROR(CONCATENATE(TEXT(INDEX($K$7:$K$45,SMALL(IF($N$7:$N$45&lt;&gt;"",IF($K$7:$K$45&lt;&gt;"",ROW($K$7:$K$45)-MIN(ROW($K$7:$K$45))+1,""),""),ROW()-ROW(A$47)+1)),"##0"),","),"")</f>
        <v/>
      </c>
      <c r="L63" s="0" t="str">
        <f aca="false">IFERROR(CONCATENATE((INDEX($N$7:$N$45,SMALL(IF($N$7:$N$45&lt;&gt;"",IF($K$7:$K$45&lt;&gt;"",ROW($K$7:$K$45)-MIN(ROW($K$7:$K$45))+1,""),""),ROW()-ROW(A$47)+1))),","),"")</f>
        <v/>
      </c>
      <c r="M63" s="0" t="str">
        <f aca="false">IFERROR(CONCATENATE((INDEX($A$7:$A$45,SMALL(IF($N$7:$N$45&lt;&gt;"",IF($K$7:$K$45&lt;&gt;"",ROW($K$7:$K$45)-MIN(ROW($K$7:$K$45))+1,""),""),ROW()-ROW(A$47)+1))),),"")</f>
        <v/>
      </c>
      <c r="Q63" s="0" t="str">
        <f aca="false">IFERROR(CONCATENATE((INDEX($T$7:$T$45,SMALL(IF($T$7:$T$45&lt;&gt;"",IF($Q$7:$Q$45&lt;&gt;"",ROW($Q$7:$Q$45)-MIN(ROW($Q$7:$Q$45))+1,""),""),ROW()-ROW(A$47)+1)))," "),"")</f>
        <v/>
      </c>
      <c r="R63" s="0" t="str">
        <f aca="false">IFERROR(CONCATENATE(TEXT(INDEX($Q$7:$Q$45,SMALL(IF($T$7:$T$45&lt;&gt;"",IF($Q$7:$Q$45&lt;&gt;"",ROW($Q$7:$Q$45)-MIN(ROW($Q$7:$Q$45))+1,""),""),ROW()-ROW(A$47)+1)),"##0")," "),"")</f>
        <v/>
      </c>
      <c r="S63" s="0" t="str">
        <f aca="false">IFERROR(CONCATENATE((INDEX($A$7:$A$45,SMALL(IF($T$7:$T$45&lt;&gt;"",IF($Q$7:$Q$45&lt;&gt;"",ROW($Q$7:$Q$45)-MIN(ROW($Q$7:$Q$45))+1,""),""),ROW()-ROW(A$47)+1))),),"")</f>
        <v/>
      </c>
      <c r="W63" s="0" t="str">
        <f aca="false">IFERROR(CONCATENATE((INDEX($Z$7:$Z$45,SMALL(IF($Z$7:$Z$45&lt;&gt;"",IF($W$7:$W$45&lt;&gt;"",ROW($W$7:$W$45)-MIN(ROW($W$7:$W$45))+1,""),""),ROW()-ROW(A$47)+1)))," "),"")</f>
        <v/>
      </c>
      <c r="X63" s="0" t="str">
        <f aca="false">IFERROR(CONCATENATE(TEXT(INDEX($W$7:$W$45,SMALL(IF($Z$7:$Z$45&lt;&gt;"",IF($W$7:$W$45&lt;&gt;"",ROW($W$7:$W$45)-MIN(ROW($W$7:$W$45))+1,""),""),ROW()-ROW(A$47)+1)),"##0")," "),"")</f>
        <v/>
      </c>
      <c r="Y63" s="0" t="str">
        <f aca="false">IFERROR(CONCATENATE((INDEX($A$7:$A$45,SMALL(IF($Z$7:$Z$45&lt;&gt;"",IF($W$7:$W$45&lt;&gt;"",ROW($W$7:$W$45)-MIN(ROW($W$7:$W$45))+1,""),""),ROW()-ROW(A$47)+1))),),"")</f>
        <v/>
      </c>
      <c r="AC63" s="0" t="str">
        <f aca="false">IFERROR(CONCATENATE((INDEX($AF$7:$AF$45,SMALL(IF($AF$7:$AF$45&lt;&gt;"",IF($AC$7:$AC$45&lt;&gt;"",ROW($AC$7:$AC$45)-MIN(ROW($AC$7:$AC$45))+1,""),""),ROW()-ROW(A$47)+1))),","),"")</f>
        <v/>
      </c>
      <c r="AD63" s="0" t="str">
        <f aca="false">IFERROR(CONCATENATE(TEXT(INDEX($AC$7:$AC$45,SMALL(IF($AF$7:$AF$45&lt;&gt;"",IF($AC$7:$AC$45&lt;&gt;"",ROW($AC$7:$AC$45)-MIN(ROW($AC$7:$AC$45))+1,""),""),ROW()-ROW(A$47)+1)),"##0"),","),"")</f>
        <v/>
      </c>
      <c r="AE63" s="0" t="str">
        <f aca="false">IFERROR(CONCATENATE((INDEX($A$7:$A$45,SMALL(IF($AF$7:$AF$45&lt;&gt;"",IF($AC$7:$AC$45&lt;&gt;"",ROW($AC$7:$AC$45)-MIN(ROW($AC$7:$AC$45))+1,""),""),ROW()-ROW(A$47)+1))),),"")</f>
        <v/>
      </c>
      <c r="AI63" s="0" t="str">
        <f aca="false">IFERROR(CONCATENATE((INDEX($AL$7:$AL$45,SMALL(IF($AL$7:$AL$45&lt;&gt;"",IF($AI$7:$AI$45&lt;&gt;"",ROW($AI$7:$AI$45)-MIN(ROW($AI$7:$AI$45))+1,""),""),ROW()-ROW(A$47)+1)))," "),"")</f>
        <v/>
      </c>
      <c r="AJ63" s="0" t="str">
        <f aca="false">IFERROR(CONCATENATE(TEXT(INDEX($AI$7:$AI$45,SMALL(IF($AL$7:$AL$45&lt;&gt;"",IF($AI$7:$AI$45&lt;&gt;"",ROW($AI$7:$AI$45)-MIN(ROW($AI$7:$AI$45))+1,""),""),ROW()-ROW(A$47)+1)),"##0")," "),"")</f>
        <v/>
      </c>
      <c r="AK63" s="0" t="str">
        <f aca="false">IFERROR(CONCATENATE((INDEX($A$7:$A$45,SMALL(IF($AL$7:$AL$45&lt;&gt;"",IF($AI$7:$AI$45&lt;&gt;"",ROW($AI$7:$AI$45)-MIN(ROW($AI$7:$AI$45))+1,""),""),ROW()-ROW(A$47)+1))),),"")</f>
        <v/>
      </c>
    </row>
    <row r="64" customFormat="false" ht="15" hidden="false" customHeight="false" outlineLevel="0" collapsed="false">
      <c r="K64" s="0" t="str">
        <f aca="false">IFERROR(CONCATENATE(TEXT(INDEX($K$7:$K$45,SMALL(IF($N$7:$N$45&lt;&gt;"",IF($K$7:$K$45&lt;&gt;"",ROW($K$7:$K$45)-MIN(ROW($K$7:$K$45))+1,""),""),ROW()-ROW(A$47)+1)),"##0"),","),"")</f>
        <v/>
      </c>
      <c r="L64" s="0" t="str">
        <f aca="false">IFERROR(CONCATENATE((INDEX($N$7:$N$45,SMALL(IF($N$7:$N$45&lt;&gt;"",IF($K$7:$K$45&lt;&gt;"",ROW($K$7:$K$45)-MIN(ROW($K$7:$K$45))+1,""),""),ROW()-ROW(A$47)+1))),","),"")</f>
        <v/>
      </c>
      <c r="M64" s="0" t="str">
        <f aca="false">IFERROR(CONCATENATE((INDEX($A$7:$A$45,SMALL(IF($N$7:$N$45&lt;&gt;"",IF($K$7:$K$45&lt;&gt;"",ROW($K$7:$K$45)-MIN(ROW($K$7:$K$45))+1,""),""),ROW()-ROW(A$47)+1))),),"")</f>
        <v/>
      </c>
      <c r="Q64" s="0" t="str">
        <f aca="false">IFERROR(CONCATENATE((INDEX($T$7:$T$45,SMALL(IF($T$7:$T$45&lt;&gt;"",IF($Q$7:$Q$45&lt;&gt;"",ROW($Q$7:$Q$45)-MIN(ROW($Q$7:$Q$45))+1,""),""),ROW()-ROW(A$47)+1)))," "),"")</f>
        <v/>
      </c>
      <c r="R64" s="0" t="str">
        <f aca="false">IFERROR(CONCATENATE(TEXT(INDEX($Q$7:$Q$45,SMALL(IF($T$7:$T$45&lt;&gt;"",IF($Q$7:$Q$45&lt;&gt;"",ROW($Q$7:$Q$45)-MIN(ROW($Q$7:$Q$45))+1,""),""),ROW()-ROW(A$47)+1)),"##0")," "),"")</f>
        <v/>
      </c>
      <c r="S64" s="0" t="str">
        <f aca="false">IFERROR(CONCATENATE((INDEX($A$7:$A$45,SMALL(IF($T$7:$T$45&lt;&gt;"",IF($Q$7:$Q$45&lt;&gt;"",ROW($Q$7:$Q$45)-MIN(ROW($Q$7:$Q$45))+1,""),""),ROW()-ROW(A$47)+1))),),"")</f>
        <v/>
      </c>
      <c r="W64" s="0" t="str">
        <f aca="false">IFERROR(CONCATENATE((INDEX($Z$7:$Z$45,SMALL(IF($Z$7:$Z$45&lt;&gt;"",IF($W$7:$W$45&lt;&gt;"",ROW($W$7:$W$45)-MIN(ROW($W$7:$W$45))+1,""),""),ROW()-ROW(A$47)+1)))," "),"")</f>
        <v/>
      </c>
      <c r="X64" s="0" t="str">
        <f aca="false">IFERROR(CONCATENATE(TEXT(INDEX($W$7:$W$45,SMALL(IF($Z$7:$Z$45&lt;&gt;"",IF($W$7:$W$45&lt;&gt;"",ROW($W$7:$W$45)-MIN(ROW($W$7:$W$45))+1,""),""),ROW()-ROW(A$47)+1)),"##0")," "),"")</f>
        <v/>
      </c>
      <c r="Y64" s="0" t="str">
        <f aca="false">IFERROR(CONCATENATE((INDEX($A$7:$A$45,SMALL(IF($Z$7:$Z$45&lt;&gt;"",IF($W$7:$W$45&lt;&gt;"",ROW($W$7:$W$45)-MIN(ROW($W$7:$W$45))+1,""),""),ROW()-ROW(A$47)+1))),),"")</f>
        <v/>
      </c>
      <c r="AC64" s="0" t="str">
        <f aca="false">IFERROR(CONCATENATE((INDEX($AF$7:$AF$45,SMALL(IF($AF$7:$AF$45&lt;&gt;"",IF($AC$7:$AC$45&lt;&gt;"",ROW($AC$7:$AC$45)-MIN(ROW($AC$7:$AC$45))+1,""),""),ROW()-ROW(A$47)+1))),","),"")</f>
        <v/>
      </c>
      <c r="AD64" s="0" t="str">
        <f aca="false">IFERROR(CONCATENATE(TEXT(INDEX($AC$7:$AC$45,SMALL(IF($AF$7:$AF$45&lt;&gt;"",IF($AC$7:$AC$45&lt;&gt;"",ROW($AC$7:$AC$45)-MIN(ROW($AC$7:$AC$45))+1,""),""),ROW()-ROW(A$47)+1)),"##0"),","),"")</f>
        <v/>
      </c>
      <c r="AE64" s="0" t="str">
        <f aca="false">IFERROR(CONCATENATE((INDEX($A$7:$A$45,SMALL(IF($AF$7:$AF$45&lt;&gt;"",IF($AC$7:$AC$45&lt;&gt;"",ROW($AC$7:$AC$45)-MIN(ROW($AC$7:$AC$45))+1,""),""),ROW()-ROW(A$47)+1))),),"")</f>
        <v/>
      </c>
      <c r="AI64" s="0" t="str">
        <f aca="false">IFERROR(CONCATENATE((INDEX($AL$7:$AL$45,SMALL(IF($AL$7:$AL$45&lt;&gt;"",IF($AI$7:$AI$45&lt;&gt;"",ROW($AI$7:$AI$45)-MIN(ROW($AI$7:$AI$45))+1,""),""),ROW()-ROW(A$47)+1)))," "),"")</f>
        <v/>
      </c>
      <c r="AJ64" s="0" t="str">
        <f aca="false">IFERROR(CONCATENATE(TEXT(INDEX($AI$7:$AI$45,SMALL(IF($AL$7:$AL$45&lt;&gt;"",IF($AI$7:$AI$45&lt;&gt;"",ROW($AI$7:$AI$45)-MIN(ROW($AI$7:$AI$45))+1,""),""),ROW()-ROW(A$47)+1)),"##0")," "),"")</f>
        <v/>
      </c>
      <c r="AK64" s="0" t="str">
        <f aca="false">IFERROR(CONCATENATE((INDEX($A$7:$A$45,SMALL(IF($AL$7:$AL$45&lt;&gt;"",IF($AI$7:$AI$45&lt;&gt;"",ROW($AI$7:$AI$45)-MIN(ROW($AI$7:$AI$45))+1,""),""),ROW()-ROW(A$47)+1))),),"")</f>
        <v/>
      </c>
    </row>
    <row r="65" customFormat="false" ht="15" hidden="false" customHeight="false" outlineLevel="0" collapsed="false">
      <c r="K65" s="0" t="str">
        <f aca="false">IFERROR(CONCATENATE(TEXT(INDEX($K$7:$K$45,SMALL(IF($N$7:$N$45&lt;&gt;"",IF($K$7:$K$45&lt;&gt;"",ROW($K$7:$K$45)-MIN(ROW($K$7:$K$45))+1,""),""),ROW()-ROW(A$47)+1)),"##0"),","),"")</f>
        <v/>
      </c>
      <c r="L65" s="0" t="str">
        <f aca="false">IFERROR(CONCATENATE((INDEX($N$7:$N$45,SMALL(IF($N$7:$N$45&lt;&gt;"",IF($K$7:$K$45&lt;&gt;"",ROW($K$7:$K$45)-MIN(ROW($K$7:$K$45))+1,""),""),ROW()-ROW(A$47)+1))),","),"")</f>
        <v/>
      </c>
      <c r="M65" s="0" t="str">
        <f aca="false">IFERROR(CONCATENATE((INDEX($A$7:$A$45,SMALL(IF($N$7:$N$45&lt;&gt;"",IF($K$7:$K$45&lt;&gt;"",ROW($K$7:$K$45)-MIN(ROW($K$7:$K$45))+1,""),""),ROW()-ROW(A$47)+1))),),"")</f>
        <v/>
      </c>
      <c r="Q65" s="0" t="str">
        <f aca="false">IFERROR(CONCATENATE((INDEX($T$7:$T$45,SMALL(IF($T$7:$T$45&lt;&gt;"",IF($Q$7:$Q$45&lt;&gt;"",ROW($Q$7:$Q$45)-MIN(ROW($Q$7:$Q$45))+1,""),""),ROW()-ROW(A$47)+1)))," "),"")</f>
        <v/>
      </c>
      <c r="R65" s="0" t="str">
        <f aca="false">IFERROR(CONCATENATE(TEXT(INDEX($Q$7:$Q$45,SMALL(IF($T$7:$T$45&lt;&gt;"",IF($Q$7:$Q$45&lt;&gt;"",ROW($Q$7:$Q$45)-MIN(ROW($Q$7:$Q$45))+1,""),""),ROW()-ROW(A$47)+1)),"##0")," "),"")</f>
        <v/>
      </c>
      <c r="S65" s="0" t="str">
        <f aca="false">IFERROR(CONCATENATE((INDEX($A$7:$A$45,SMALL(IF($T$7:$T$45&lt;&gt;"",IF($Q$7:$Q$45&lt;&gt;"",ROW($Q$7:$Q$45)-MIN(ROW($Q$7:$Q$45))+1,""),""),ROW()-ROW(A$47)+1))),),"")</f>
        <v/>
      </c>
      <c r="W65" s="0" t="str">
        <f aca="false">IFERROR(CONCATENATE((INDEX($Z$7:$Z$45,SMALL(IF($Z$7:$Z$45&lt;&gt;"",IF($W$7:$W$45&lt;&gt;"",ROW($W$7:$W$45)-MIN(ROW($W$7:$W$45))+1,""),""),ROW()-ROW(A$47)+1)))," "),"")</f>
        <v/>
      </c>
      <c r="X65" s="0" t="str">
        <f aca="false">IFERROR(CONCATENATE(TEXT(INDEX($W$7:$W$45,SMALL(IF($Z$7:$Z$45&lt;&gt;"",IF($W$7:$W$45&lt;&gt;"",ROW($W$7:$W$45)-MIN(ROW($W$7:$W$45))+1,""),""),ROW()-ROW(A$47)+1)),"##0")," "),"")</f>
        <v/>
      </c>
      <c r="Y65" s="0" t="str">
        <f aca="false">IFERROR(CONCATENATE((INDEX($A$7:$A$45,SMALL(IF($Z$7:$Z$45&lt;&gt;"",IF($W$7:$W$45&lt;&gt;"",ROW($W$7:$W$45)-MIN(ROW($W$7:$W$45))+1,""),""),ROW()-ROW(A$47)+1))),),"")</f>
        <v/>
      </c>
      <c r="AC65" s="0" t="str">
        <f aca="false">IFERROR(CONCATENATE((INDEX($AF$7:$AF$45,SMALL(IF($AF$7:$AF$45&lt;&gt;"",IF($AC$7:$AC$45&lt;&gt;"",ROW($AC$7:$AC$45)-MIN(ROW($AC$7:$AC$45))+1,""),""),ROW()-ROW(A$47)+1))),","),"")</f>
        <v/>
      </c>
      <c r="AD65" s="0" t="str">
        <f aca="false">IFERROR(CONCATENATE(TEXT(INDEX($AC$7:$AC$45,SMALL(IF($AF$7:$AF$45&lt;&gt;"",IF($AC$7:$AC$45&lt;&gt;"",ROW($AC$7:$AC$45)-MIN(ROW($AC$7:$AC$45))+1,""),""),ROW()-ROW(A$47)+1)),"##0"),","),"")</f>
        <v/>
      </c>
      <c r="AE65" s="0" t="str">
        <f aca="false">IFERROR(CONCATENATE((INDEX($A$7:$A$45,SMALL(IF($AF$7:$AF$45&lt;&gt;"",IF($AC$7:$AC$45&lt;&gt;"",ROW($AC$7:$AC$45)-MIN(ROW($AC$7:$AC$45))+1,""),""),ROW()-ROW(A$47)+1))),),"")</f>
        <v/>
      </c>
      <c r="AI65" s="0" t="str">
        <f aca="false">IFERROR(CONCATENATE((INDEX($AL$7:$AL$45,SMALL(IF($AL$7:$AL$45&lt;&gt;"",IF($AI$7:$AI$45&lt;&gt;"",ROW($AI$7:$AI$45)-MIN(ROW($AI$7:$AI$45))+1,""),""),ROW()-ROW(A$47)+1)))," "),"")</f>
        <v/>
      </c>
      <c r="AJ65" s="0" t="str">
        <f aca="false">IFERROR(CONCATENATE(TEXT(INDEX($AI$7:$AI$45,SMALL(IF($AL$7:$AL$45&lt;&gt;"",IF($AI$7:$AI$45&lt;&gt;"",ROW($AI$7:$AI$45)-MIN(ROW($AI$7:$AI$45))+1,""),""),ROW()-ROW(A$47)+1)),"##0")," "),"")</f>
        <v/>
      </c>
      <c r="AK65" s="0" t="str">
        <f aca="false">IFERROR(CONCATENATE((INDEX($A$7:$A$45,SMALL(IF($AL$7:$AL$45&lt;&gt;"",IF($AI$7:$AI$45&lt;&gt;"",ROW($AI$7:$AI$45)-MIN(ROW($AI$7:$AI$45))+1,""),""),ROW()-ROW(A$47)+1))),),"")</f>
        <v/>
      </c>
    </row>
    <row r="66" customFormat="false" ht="15" hidden="false" customHeight="false" outlineLevel="0" collapsed="false">
      <c r="K66" s="0" t="str">
        <f aca="false">IFERROR(CONCATENATE(TEXT(INDEX($K$7:$K$45,SMALL(IF($N$7:$N$45&lt;&gt;"",IF($K$7:$K$45&lt;&gt;"",ROW($K$7:$K$45)-MIN(ROW($K$7:$K$45))+1,""),""),ROW()-ROW(A$47)+1)),"##0"),","),"")</f>
        <v/>
      </c>
      <c r="L66" s="0" t="str">
        <f aca="false">IFERROR(CONCATENATE((INDEX($N$7:$N$45,SMALL(IF($N$7:$N$45&lt;&gt;"",IF($K$7:$K$45&lt;&gt;"",ROW($K$7:$K$45)-MIN(ROW($K$7:$K$45))+1,""),""),ROW()-ROW(A$47)+1))),","),"")</f>
        <v/>
      </c>
      <c r="M66" s="0" t="str">
        <f aca="false">IFERROR(CONCATENATE((INDEX($A$7:$A$45,SMALL(IF($N$7:$N$45&lt;&gt;"",IF($K$7:$K$45&lt;&gt;"",ROW($K$7:$K$45)-MIN(ROW($K$7:$K$45))+1,""),""),ROW()-ROW(A$47)+1))),),"")</f>
        <v/>
      </c>
      <c r="Q66" s="0" t="str">
        <f aca="false">IFERROR(CONCATENATE((INDEX($T$7:$T$45,SMALL(IF($T$7:$T$45&lt;&gt;"",IF($Q$7:$Q$45&lt;&gt;"",ROW($Q$7:$Q$45)-MIN(ROW($Q$7:$Q$45))+1,""),""),ROW()-ROW(A$47)+1)))," "),"")</f>
        <v/>
      </c>
      <c r="R66" s="0" t="str">
        <f aca="false">IFERROR(CONCATENATE(TEXT(INDEX($Q$7:$Q$45,SMALL(IF($T$7:$T$45&lt;&gt;"",IF($Q$7:$Q$45&lt;&gt;"",ROW($Q$7:$Q$45)-MIN(ROW($Q$7:$Q$45))+1,""),""),ROW()-ROW(A$47)+1)),"##0")," "),"")</f>
        <v/>
      </c>
      <c r="S66" s="0" t="str">
        <f aca="false">IFERROR(CONCATENATE((INDEX($A$7:$A$45,SMALL(IF($T$7:$T$45&lt;&gt;"",IF($Q$7:$Q$45&lt;&gt;"",ROW($Q$7:$Q$45)-MIN(ROW($Q$7:$Q$45))+1,""),""),ROW()-ROW(A$47)+1))),),"")</f>
        <v/>
      </c>
      <c r="W66" s="0" t="str">
        <f aca="false">IFERROR(CONCATENATE((INDEX($Z$7:$Z$45,SMALL(IF($Z$7:$Z$45&lt;&gt;"",IF($W$7:$W$45&lt;&gt;"",ROW($W$7:$W$45)-MIN(ROW($W$7:$W$45))+1,""),""),ROW()-ROW(A$47)+1)))," "),"")</f>
        <v/>
      </c>
      <c r="X66" s="0" t="str">
        <f aca="false">IFERROR(CONCATENATE(TEXT(INDEX($W$7:$W$45,SMALL(IF($Z$7:$Z$45&lt;&gt;"",IF($W$7:$W$45&lt;&gt;"",ROW($W$7:$W$45)-MIN(ROW($W$7:$W$45))+1,""),""),ROW()-ROW(A$47)+1)),"##0")," "),"")</f>
        <v/>
      </c>
      <c r="Y66" s="0" t="str">
        <f aca="false">IFERROR(CONCATENATE((INDEX($A$7:$A$45,SMALL(IF($Z$7:$Z$45&lt;&gt;"",IF($W$7:$W$45&lt;&gt;"",ROW($W$7:$W$45)-MIN(ROW($W$7:$W$45))+1,""),""),ROW()-ROW(A$47)+1))),),"")</f>
        <v/>
      </c>
      <c r="AC66" s="0" t="str">
        <f aca="false">IFERROR(CONCATENATE((INDEX($AF$7:$AF$45,SMALL(IF($AF$7:$AF$45&lt;&gt;"",IF($AC$7:$AC$45&lt;&gt;"",ROW($AC$7:$AC$45)-MIN(ROW($AC$7:$AC$45))+1,""),""),ROW()-ROW(A$47)+1))),","),"")</f>
        <v/>
      </c>
      <c r="AD66" s="0" t="str">
        <f aca="false">IFERROR(CONCATENATE(TEXT(INDEX($AC$7:$AC$45,SMALL(IF($AF$7:$AF$45&lt;&gt;"",IF($AC$7:$AC$45&lt;&gt;"",ROW($AC$7:$AC$45)-MIN(ROW($AC$7:$AC$45))+1,""),""),ROW()-ROW(A$47)+1)),"##0"),","),"")</f>
        <v/>
      </c>
      <c r="AE66" s="0" t="str">
        <f aca="false">IFERROR(CONCATENATE((INDEX($A$7:$A$45,SMALL(IF($AF$7:$AF$45&lt;&gt;"",IF($AC$7:$AC$45&lt;&gt;"",ROW($AC$7:$AC$45)-MIN(ROW($AC$7:$AC$45))+1,""),""),ROW()-ROW(A$47)+1))),),"")</f>
        <v/>
      </c>
      <c r="AI66" s="0" t="str">
        <f aca="false">IFERROR(CONCATENATE((INDEX($AL$7:$AL$45,SMALL(IF($AL$7:$AL$45&lt;&gt;"",IF($AI$7:$AI$45&lt;&gt;"",ROW($AI$7:$AI$45)-MIN(ROW($AI$7:$AI$45))+1,""),""),ROW()-ROW(A$47)+1)))," "),"")</f>
        <v/>
      </c>
      <c r="AJ66" s="0" t="str">
        <f aca="false">IFERROR(CONCATENATE(TEXT(INDEX($AI$7:$AI$45,SMALL(IF($AL$7:$AL$45&lt;&gt;"",IF($AI$7:$AI$45&lt;&gt;"",ROW($AI$7:$AI$45)-MIN(ROW($AI$7:$AI$45))+1,""),""),ROW()-ROW(A$47)+1)),"##0")," "),"")</f>
        <v/>
      </c>
      <c r="AK66" s="0" t="str">
        <f aca="false">IFERROR(CONCATENATE((INDEX($A$7:$A$45,SMALL(IF($AL$7:$AL$45&lt;&gt;"",IF($AI$7:$AI$45&lt;&gt;"",ROW($AI$7:$AI$45)-MIN(ROW($AI$7:$AI$45))+1,""),""),ROW()-ROW(A$47)+1))),),"")</f>
        <v/>
      </c>
    </row>
    <row r="67" customFormat="false" ht="15" hidden="false" customHeight="false" outlineLevel="0" collapsed="false">
      <c r="K67" s="0" t="str">
        <f aca="false">IFERROR(CONCATENATE(TEXT(INDEX($K$7:$K$45,SMALL(IF($N$7:$N$45&lt;&gt;"",IF($K$7:$K$45&lt;&gt;"",ROW($K$7:$K$45)-MIN(ROW($K$7:$K$45))+1,""),""),ROW()-ROW(A$47)+1)),"##0"),","),"")</f>
        <v/>
      </c>
      <c r="L67" s="0" t="str">
        <f aca="false">IFERROR(CONCATENATE((INDEX($N$7:$N$45,SMALL(IF($N$7:$N$45&lt;&gt;"",IF($K$7:$K$45&lt;&gt;"",ROW($K$7:$K$45)-MIN(ROW($K$7:$K$45))+1,""),""),ROW()-ROW(A$47)+1))),","),"")</f>
        <v/>
      </c>
      <c r="M67" s="0" t="str">
        <f aca="false">IFERROR(CONCATENATE((INDEX($A$7:$A$45,SMALL(IF($N$7:$N$45&lt;&gt;"",IF($K$7:$K$45&lt;&gt;"",ROW($K$7:$K$45)-MIN(ROW($K$7:$K$45))+1,""),""),ROW()-ROW(A$47)+1))),),"")</f>
        <v/>
      </c>
      <c r="Q67" s="0" t="str">
        <f aca="false">IFERROR(CONCATENATE((INDEX($T$7:$T$45,SMALL(IF($T$7:$T$45&lt;&gt;"",IF($Q$7:$Q$45&lt;&gt;"",ROW($Q$7:$Q$45)-MIN(ROW($Q$7:$Q$45))+1,""),""),ROW()-ROW(A$47)+1)))," "),"")</f>
        <v/>
      </c>
      <c r="R67" s="0" t="str">
        <f aca="false">IFERROR(CONCATENATE(TEXT(INDEX($Q$7:$Q$45,SMALL(IF($T$7:$T$45&lt;&gt;"",IF($Q$7:$Q$45&lt;&gt;"",ROW($Q$7:$Q$45)-MIN(ROW($Q$7:$Q$45))+1,""),""),ROW()-ROW(A$47)+1)),"##0")," "),"")</f>
        <v/>
      </c>
      <c r="S67" s="0" t="str">
        <f aca="false">IFERROR(CONCATENATE((INDEX($A$7:$A$45,SMALL(IF($T$7:$T$45&lt;&gt;"",IF($Q$7:$Q$45&lt;&gt;"",ROW($Q$7:$Q$45)-MIN(ROW($Q$7:$Q$45))+1,""),""),ROW()-ROW(A$47)+1))),),"")</f>
        <v/>
      </c>
      <c r="W67" s="0" t="str">
        <f aca="false">IFERROR(CONCATENATE((INDEX($Z$7:$Z$45,SMALL(IF($Z$7:$Z$45&lt;&gt;"",IF($W$7:$W$45&lt;&gt;"",ROW($W$7:$W$45)-MIN(ROW($W$7:$W$45))+1,""),""),ROW()-ROW(A$47)+1)))," "),"")</f>
        <v/>
      </c>
      <c r="X67" s="0" t="str">
        <f aca="false">IFERROR(CONCATENATE(TEXT(INDEX($W$7:$W$45,SMALL(IF($Z$7:$Z$45&lt;&gt;"",IF($W$7:$W$45&lt;&gt;"",ROW($W$7:$W$45)-MIN(ROW($W$7:$W$45))+1,""),""),ROW()-ROW(A$47)+1)),"##0")," "),"")</f>
        <v/>
      </c>
      <c r="Y67" s="0" t="str">
        <f aca="false">IFERROR(CONCATENATE((INDEX($A$7:$A$45,SMALL(IF($Z$7:$Z$45&lt;&gt;"",IF($W$7:$W$45&lt;&gt;"",ROW($W$7:$W$45)-MIN(ROW($W$7:$W$45))+1,""),""),ROW()-ROW(A$47)+1))),),"")</f>
        <v/>
      </c>
      <c r="AC67" s="0" t="str">
        <f aca="false">IFERROR(CONCATENATE((INDEX($AF$7:$AF$45,SMALL(IF($AF$7:$AF$45&lt;&gt;"",IF($AC$7:$AC$45&lt;&gt;"",ROW($AC$7:$AC$45)-MIN(ROW($AC$7:$AC$45))+1,""),""),ROW()-ROW(A$47)+1))),","),"")</f>
        <v/>
      </c>
      <c r="AD67" s="0" t="str">
        <f aca="false">IFERROR(CONCATENATE(TEXT(INDEX($AC$7:$AC$45,SMALL(IF($AF$7:$AF$45&lt;&gt;"",IF($AC$7:$AC$45&lt;&gt;"",ROW($AC$7:$AC$45)-MIN(ROW($AC$7:$AC$45))+1,""),""),ROW()-ROW(A$47)+1)),"##0"),","),"")</f>
        <v/>
      </c>
      <c r="AE67" s="0" t="str">
        <f aca="false">IFERROR(CONCATENATE((INDEX($A$7:$A$45,SMALL(IF($AF$7:$AF$45&lt;&gt;"",IF($AC$7:$AC$45&lt;&gt;"",ROW($AC$7:$AC$45)-MIN(ROW($AC$7:$AC$45))+1,""),""),ROW()-ROW(A$47)+1))),),"")</f>
        <v/>
      </c>
      <c r="AI67" s="0" t="str">
        <f aca="false">IFERROR(CONCATENATE((INDEX($AL$7:$AL$45,SMALL(IF($AL$7:$AL$45&lt;&gt;"",IF($AI$7:$AI$45&lt;&gt;"",ROW($AI$7:$AI$45)-MIN(ROW($AI$7:$AI$45))+1,""),""),ROW()-ROW(A$47)+1)))," "),"")</f>
        <v/>
      </c>
      <c r="AJ67" s="0" t="str">
        <f aca="false">IFERROR(CONCATENATE(TEXT(INDEX($AI$7:$AI$45,SMALL(IF($AL$7:$AL$45&lt;&gt;"",IF($AI$7:$AI$45&lt;&gt;"",ROW($AI$7:$AI$45)-MIN(ROW($AI$7:$AI$45))+1,""),""),ROW()-ROW(A$47)+1)),"##0")," "),"")</f>
        <v/>
      </c>
      <c r="AK67" s="0" t="str">
        <f aca="false">IFERROR(CONCATENATE((INDEX($A$7:$A$45,SMALL(IF($AL$7:$AL$45&lt;&gt;"",IF($AI$7:$AI$45&lt;&gt;"",ROW($AI$7:$AI$45)-MIN(ROW($AI$7:$AI$45))+1,""),""),ROW()-ROW(A$47)+1))),),"")</f>
        <v/>
      </c>
    </row>
    <row r="68" customFormat="false" ht="15" hidden="false" customHeight="false" outlineLevel="0" collapsed="false">
      <c r="K68" s="0" t="str">
        <f aca="false">IFERROR(CONCATENATE(TEXT(INDEX($K$7:$K$45,SMALL(IF($N$7:$N$45&lt;&gt;"",IF($K$7:$K$45&lt;&gt;"",ROW($K$7:$K$45)-MIN(ROW($K$7:$K$45))+1,""),""),ROW()-ROW(A$47)+1)),"##0"),","),"")</f>
        <v/>
      </c>
      <c r="L68" s="0" t="str">
        <f aca="false">IFERROR(CONCATENATE((INDEX($N$7:$N$45,SMALL(IF($N$7:$N$45&lt;&gt;"",IF($K$7:$K$45&lt;&gt;"",ROW($K$7:$K$45)-MIN(ROW($K$7:$K$45))+1,""),""),ROW()-ROW(A$47)+1))),","),"")</f>
        <v/>
      </c>
      <c r="M68" s="0" t="str">
        <f aca="false">IFERROR(CONCATENATE((INDEX($A$7:$A$45,SMALL(IF($N$7:$N$45&lt;&gt;"",IF($K$7:$K$45&lt;&gt;"",ROW($K$7:$K$45)-MIN(ROW($K$7:$K$45))+1,""),""),ROW()-ROW(A$47)+1))),),"")</f>
        <v/>
      </c>
      <c r="Q68" s="0" t="str">
        <f aca="false">IFERROR(CONCATENATE((INDEX($T$7:$T$45,SMALL(IF($T$7:$T$45&lt;&gt;"",IF($Q$7:$Q$45&lt;&gt;"",ROW($Q$7:$Q$45)-MIN(ROW($Q$7:$Q$45))+1,""),""),ROW()-ROW(A$47)+1)))," "),"")</f>
        <v/>
      </c>
      <c r="R68" s="0" t="str">
        <f aca="false">IFERROR(CONCATENATE(TEXT(INDEX($Q$7:$Q$45,SMALL(IF($T$7:$T$45&lt;&gt;"",IF($Q$7:$Q$45&lt;&gt;"",ROW($Q$7:$Q$45)-MIN(ROW($Q$7:$Q$45))+1,""),""),ROW()-ROW(A$47)+1)),"##0")," "),"")</f>
        <v/>
      </c>
      <c r="S68" s="0" t="str">
        <f aca="false">IFERROR(CONCATENATE((INDEX($A$7:$A$45,SMALL(IF($T$7:$T$45&lt;&gt;"",IF($Q$7:$Q$45&lt;&gt;"",ROW($Q$7:$Q$45)-MIN(ROW($Q$7:$Q$45))+1,""),""),ROW()-ROW(A$47)+1))),),"")</f>
        <v/>
      </c>
      <c r="W68" s="0" t="str">
        <f aca="false">IFERROR(CONCATENATE((INDEX($Z$7:$Z$45,SMALL(IF($Z$7:$Z$45&lt;&gt;"",IF($W$7:$W$45&lt;&gt;"",ROW($W$7:$W$45)-MIN(ROW($W$7:$W$45))+1,""),""),ROW()-ROW(A$47)+1)))," "),"")</f>
        <v/>
      </c>
      <c r="X68" s="0" t="str">
        <f aca="false">IFERROR(CONCATENATE(TEXT(INDEX($W$7:$W$45,SMALL(IF($Z$7:$Z$45&lt;&gt;"",IF($W$7:$W$45&lt;&gt;"",ROW($W$7:$W$45)-MIN(ROW($W$7:$W$45))+1,""),""),ROW()-ROW(A$47)+1)),"##0")," "),"")</f>
        <v/>
      </c>
      <c r="Y68" s="0" t="str">
        <f aca="false">IFERROR(CONCATENATE((INDEX($A$7:$A$45,SMALL(IF($Z$7:$Z$45&lt;&gt;"",IF($W$7:$W$45&lt;&gt;"",ROW($W$7:$W$45)-MIN(ROW($W$7:$W$45))+1,""),""),ROW()-ROW(A$47)+1))),),"")</f>
        <v/>
      </c>
      <c r="AC68" s="0" t="str">
        <f aca="false">IFERROR(CONCATENATE((INDEX($AF$7:$AF$45,SMALL(IF($AF$7:$AF$45&lt;&gt;"",IF($AC$7:$AC$45&lt;&gt;"",ROW($AC$7:$AC$45)-MIN(ROW($AC$7:$AC$45))+1,""),""),ROW()-ROW(A$47)+1))),","),"")</f>
        <v/>
      </c>
      <c r="AD68" s="0" t="str">
        <f aca="false">IFERROR(CONCATENATE(TEXT(INDEX($AC$7:$AC$45,SMALL(IF($AF$7:$AF$45&lt;&gt;"",IF($AC$7:$AC$45&lt;&gt;"",ROW($AC$7:$AC$45)-MIN(ROW($AC$7:$AC$45))+1,""),""),ROW()-ROW(A$47)+1)),"##0"),","),"")</f>
        <v/>
      </c>
      <c r="AE68" s="0" t="str">
        <f aca="false">IFERROR(CONCATENATE((INDEX($A$7:$A$45,SMALL(IF($AF$7:$AF$45&lt;&gt;"",IF($AC$7:$AC$45&lt;&gt;"",ROW($AC$7:$AC$45)-MIN(ROW($AC$7:$AC$45))+1,""),""),ROW()-ROW(A$47)+1))),),"")</f>
        <v/>
      </c>
      <c r="AI68" s="0" t="str">
        <f aca="false">IFERROR(CONCATENATE((INDEX($AL$7:$AL$45,SMALL(IF($AL$7:$AL$45&lt;&gt;"",IF($AI$7:$AI$45&lt;&gt;"",ROW($AI$7:$AI$45)-MIN(ROW($AI$7:$AI$45))+1,""),""),ROW()-ROW(A$47)+1)))," "),"")</f>
        <v/>
      </c>
      <c r="AJ68" s="0" t="str">
        <f aca="false">IFERROR(CONCATENATE(TEXT(INDEX($AI$7:$AI$45,SMALL(IF($AL$7:$AL$45&lt;&gt;"",IF($AI$7:$AI$45&lt;&gt;"",ROW($AI$7:$AI$45)-MIN(ROW($AI$7:$AI$45))+1,""),""),ROW()-ROW(A$47)+1)),"##0")," "),"")</f>
        <v/>
      </c>
      <c r="AK68" s="0" t="str">
        <f aca="false">IFERROR(CONCATENATE((INDEX($A$7:$A$45,SMALL(IF($AL$7:$AL$45&lt;&gt;"",IF($AI$7:$AI$45&lt;&gt;"",ROW($AI$7:$AI$45)-MIN(ROW($AI$7:$AI$45))+1,""),""),ROW()-ROW(A$47)+1))),),"")</f>
        <v/>
      </c>
    </row>
    <row r="69" customFormat="false" ht="15" hidden="false" customHeight="false" outlineLevel="0" collapsed="false">
      <c r="K69" s="0" t="str">
        <f aca="false">IFERROR(CONCATENATE(TEXT(INDEX($K$7:$K$45,SMALL(IF($N$7:$N$45&lt;&gt;"",IF($K$7:$K$45&lt;&gt;"",ROW($K$7:$K$45)-MIN(ROW($K$7:$K$45))+1,""),""),ROW()-ROW(A$47)+1)),"##0"),","),"")</f>
        <v/>
      </c>
      <c r="L69" s="0" t="str">
        <f aca="false">IFERROR(CONCATENATE((INDEX($N$7:$N$45,SMALL(IF($N$7:$N$45&lt;&gt;"",IF($K$7:$K$45&lt;&gt;"",ROW($K$7:$K$45)-MIN(ROW($K$7:$K$45))+1,""),""),ROW()-ROW(A$47)+1))),","),"")</f>
        <v/>
      </c>
      <c r="M69" s="0" t="str">
        <f aca="false">IFERROR(CONCATENATE((INDEX($A$7:$A$45,SMALL(IF($N$7:$N$45&lt;&gt;"",IF($K$7:$K$45&lt;&gt;"",ROW($K$7:$K$45)-MIN(ROW($K$7:$K$45))+1,""),""),ROW()-ROW(A$47)+1))),),"")</f>
        <v/>
      </c>
      <c r="Q69" s="0" t="str">
        <f aca="false">IFERROR(CONCATENATE((INDEX($T$7:$T$45,SMALL(IF($T$7:$T$45&lt;&gt;"",IF($Q$7:$Q$45&lt;&gt;"",ROW($Q$7:$Q$45)-MIN(ROW($Q$7:$Q$45))+1,""),""),ROW()-ROW(A$47)+1)))," "),"")</f>
        <v/>
      </c>
      <c r="R69" s="0" t="str">
        <f aca="false">IFERROR(CONCATENATE(TEXT(INDEX($Q$7:$Q$45,SMALL(IF($T$7:$T$45&lt;&gt;"",IF($Q$7:$Q$45&lt;&gt;"",ROW($Q$7:$Q$45)-MIN(ROW($Q$7:$Q$45))+1,""),""),ROW()-ROW(A$47)+1)),"##0")," "),"")</f>
        <v/>
      </c>
      <c r="S69" s="0" t="str">
        <f aca="false">IFERROR(CONCATENATE((INDEX($A$7:$A$45,SMALL(IF($T$7:$T$45&lt;&gt;"",IF($Q$7:$Q$45&lt;&gt;"",ROW($Q$7:$Q$45)-MIN(ROW($Q$7:$Q$45))+1,""),""),ROW()-ROW(A$47)+1))),),"")</f>
        <v/>
      </c>
      <c r="W69" s="0" t="str">
        <f aca="false">IFERROR(CONCATENATE((INDEX($Z$7:$Z$45,SMALL(IF($Z$7:$Z$45&lt;&gt;"",IF($W$7:$W$45&lt;&gt;"",ROW($W$7:$W$45)-MIN(ROW($W$7:$W$45))+1,""),""),ROW()-ROW(A$47)+1)))," "),"")</f>
        <v/>
      </c>
      <c r="X69" s="0" t="str">
        <f aca="false">IFERROR(CONCATENATE(TEXT(INDEX($W$7:$W$45,SMALL(IF($Z$7:$Z$45&lt;&gt;"",IF($W$7:$W$45&lt;&gt;"",ROW($W$7:$W$45)-MIN(ROW($W$7:$W$45))+1,""),""),ROW()-ROW(A$47)+1)),"##0")," "),"")</f>
        <v/>
      </c>
      <c r="Y69" s="0" t="str">
        <f aca="false">IFERROR(CONCATENATE((INDEX($A$7:$A$45,SMALL(IF($Z$7:$Z$45&lt;&gt;"",IF($W$7:$W$45&lt;&gt;"",ROW($W$7:$W$45)-MIN(ROW($W$7:$W$45))+1,""),""),ROW()-ROW(A$47)+1))),),"")</f>
        <v/>
      </c>
      <c r="AC69" s="0" t="str">
        <f aca="false">IFERROR(CONCATENATE((INDEX($AF$7:$AF$45,SMALL(IF($AF$7:$AF$45&lt;&gt;"",IF($AC$7:$AC$45&lt;&gt;"",ROW($AC$7:$AC$45)-MIN(ROW($AC$7:$AC$45))+1,""),""),ROW()-ROW(A$47)+1))),","),"")</f>
        <v/>
      </c>
      <c r="AD69" s="0" t="str">
        <f aca="false">IFERROR(CONCATENATE(TEXT(INDEX($AC$7:$AC$45,SMALL(IF($AF$7:$AF$45&lt;&gt;"",IF($AC$7:$AC$45&lt;&gt;"",ROW($AC$7:$AC$45)-MIN(ROW($AC$7:$AC$45))+1,""),""),ROW()-ROW(A$47)+1)),"##0"),","),"")</f>
        <v/>
      </c>
      <c r="AE69" s="0" t="str">
        <f aca="false">IFERROR(CONCATENATE((INDEX($A$7:$A$45,SMALL(IF($AF$7:$AF$45&lt;&gt;"",IF($AC$7:$AC$45&lt;&gt;"",ROW($AC$7:$AC$45)-MIN(ROW($AC$7:$AC$45))+1,""),""),ROW()-ROW(A$47)+1))),),"")</f>
        <v/>
      </c>
      <c r="AI69" s="0" t="str">
        <f aca="false">IFERROR(CONCATENATE((INDEX($AL$7:$AL$45,SMALL(IF($AL$7:$AL$45&lt;&gt;"",IF($AI$7:$AI$45&lt;&gt;"",ROW($AI$7:$AI$45)-MIN(ROW($AI$7:$AI$45))+1,""),""),ROW()-ROW(A$47)+1)))," "),"")</f>
        <v/>
      </c>
      <c r="AJ69" s="0" t="str">
        <f aca="false">IFERROR(CONCATENATE(TEXT(INDEX($AI$7:$AI$45,SMALL(IF($AL$7:$AL$45&lt;&gt;"",IF($AI$7:$AI$45&lt;&gt;"",ROW($AI$7:$AI$45)-MIN(ROW($AI$7:$AI$45))+1,""),""),ROW()-ROW(A$47)+1)),"##0")," "),"")</f>
        <v/>
      </c>
      <c r="AK69" s="0" t="str">
        <f aca="false">IFERROR(CONCATENATE((INDEX($A$7:$A$45,SMALL(IF($AL$7:$AL$45&lt;&gt;"",IF($AI$7:$AI$45&lt;&gt;"",ROW($AI$7:$AI$45)-MIN(ROW($AI$7:$AI$45))+1,""),""),ROW()-ROW(A$47)+1))),),"")</f>
        <v/>
      </c>
    </row>
    <row r="70" customFormat="false" ht="15" hidden="false" customHeight="false" outlineLevel="0" collapsed="false">
      <c r="K70" s="0" t="str">
        <f aca="false">IFERROR(CONCATENATE(TEXT(INDEX($K$7:$K$45,SMALL(IF($N$7:$N$45&lt;&gt;"",IF($K$7:$K$45&lt;&gt;"",ROW($K$7:$K$45)-MIN(ROW($K$7:$K$45))+1,""),""),ROW()-ROW(A$47)+1)),"##0"),","),"")</f>
        <v/>
      </c>
      <c r="L70" s="0" t="str">
        <f aca="false">IFERROR(CONCATENATE((INDEX($N$7:$N$45,SMALL(IF($N$7:$N$45&lt;&gt;"",IF($K$7:$K$45&lt;&gt;"",ROW($K$7:$K$45)-MIN(ROW($K$7:$K$45))+1,""),""),ROW()-ROW(A$47)+1))),","),"")</f>
        <v/>
      </c>
      <c r="M70" s="0" t="str">
        <f aca="false">IFERROR(CONCATENATE((INDEX($A$7:$A$45,SMALL(IF($N$7:$N$45&lt;&gt;"",IF($K$7:$K$45&lt;&gt;"",ROW($K$7:$K$45)-MIN(ROW($K$7:$K$45))+1,""),""),ROW()-ROW(A$47)+1))),),"")</f>
        <v/>
      </c>
      <c r="Q70" s="0" t="str">
        <f aca="false">IFERROR(CONCATENATE((INDEX($T$7:$T$45,SMALL(IF($T$7:$T$45&lt;&gt;"",IF($Q$7:$Q$45&lt;&gt;"",ROW($Q$7:$Q$45)-MIN(ROW($Q$7:$Q$45))+1,""),""),ROW()-ROW(A$47)+1)))," "),"")</f>
        <v/>
      </c>
      <c r="R70" s="0" t="str">
        <f aca="false">IFERROR(CONCATENATE(TEXT(INDEX($Q$7:$Q$45,SMALL(IF($T$7:$T$45&lt;&gt;"",IF($Q$7:$Q$45&lt;&gt;"",ROW($Q$7:$Q$45)-MIN(ROW($Q$7:$Q$45))+1,""),""),ROW()-ROW(A$47)+1)),"##0")," "),"")</f>
        <v/>
      </c>
      <c r="S70" s="0" t="str">
        <f aca="false">IFERROR(CONCATENATE((INDEX($A$7:$A$45,SMALL(IF($T$7:$T$45&lt;&gt;"",IF($Q$7:$Q$45&lt;&gt;"",ROW($Q$7:$Q$45)-MIN(ROW($Q$7:$Q$45))+1,""),""),ROW()-ROW(A$47)+1))),),"")</f>
        <v/>
      </c>
      <c r="W70" s="0" t="str">
        <f aca="false">IFERROR(CONCATENATE((INDEX($Z$7:$Z$45,SMALL(IF($Z$7:$Z$45&lt;&gt;"",IF($W$7:$W$45&lt;&gt;"",ROW($W$7:$W$45)-MIN(ROW($W$7:$W$45))+1,""),""),ROW()-ROW(A$47)+1)))," "),"")</f>
        <v/>
      </c>
      <c r="X70" s="0" t="str">
        <f aca="false">IFERROR(CONCATENATE(TEXT(INDEX($W$7:$W$45,SMALL(IF($Z$7:$Z$45&lt;&gt;"",IF($W$7:$W$45&lt;&gt;"",ROW($W$7:$W$45)-MIN(ROW($W$7:$W$45))+1,""),""),ROW()-ROW(A$47)+1)),"##0")," "),"")</f>
        <v/>
      </c>
      <c r="Y70" s="0" t="str">
        <f aca="false">IFERROR(CONCATENATE((INDEX($A$7:$A$45,SMALL(IF($Z$7:$Z$45&lt;&gt;"",IF($W$7:$W$45&lt;&gt;"",ROW($W$7:$W$45)-MIN(ROW($W$7:$W$45))+1,""),""),ROW()-ROW(A$47)+1))),),"")</f>
        <v/>
      </c>
      <c r="AC70" s="0" t="str">
        <f aca="false">IFERROR(CONCATENATE((INDEX($AF$7:$AF$45,SMALL(IF($AF$7:$AF$45&lt;&gt;"",IF($AC$7:$AC$45&lt;&gt;"",ROW($AC$7:$AC$45)-MIN(ROW($AC$7:$AC$45))+1,""),""),ROW()-ROW(A$47)+1))),","),"")</f>
        <v/>
      </c>
      <c r="AD70" s="0" t="str">
        <f aca="false">IFERROR(CONCATENATE(TEXT(INDEX($AC$7:$AC$45,SMALL(IF($AF$7:$AF$45&lt;&gt;"",IF($AC$7:$AC$45&lt;&gt;"",ROW($AC$7:$AC$45)-MIN(ROW($AC$7:$AC$45))+1,""),""),ROW()-ROW(A$47)+1)),"##0"),","),"")</f>
        <v/>
      </c>
      <c r="AE70" s="0" t="str">
        <f aca="false">IFERROR(CONCATENATE((INDEX($A$7:$A$45,SMALL(IF($AF$7:$AF$45&lt;&gt;"",IF($AC$7:$AC$45&lt;&gt;"",ROW($AC$7:$AC$45)-MIN(ROW($AC$7:$AC$45))+1,""),""),ROW()-ROW(A$47)+1))),),"")</f>
        <v/>
      </c>
      <c r="AI70" s="0" t="str">
        <f aca="false">IFERROR(CONCATENATE((INDEX($AL$7:$AL$45,SMALL(IF($AL$7:$AL$45&lt;&gt;"",IF($AI$7:$AI$45&lt;&gt;"",ROW($AI$7:$AI$45)-MIN(ROW($AI$7:$AI$45))+1,""),""),ROW()-ROW(A$47)+1)))," "),"")</f>
        <v/>
      </c>
      <c r="AJ70" s="0" t="str">
        <f aca="false">IFERROR(CONCATENATE(TEXT(INDEX($AI$7:$AI$45,SMALL(IF($AL$7:$AL$45&lt;&gt;"",IF($AI$7:$AI$45&lt;&gt;"",ROW($AI$7:$AI$45)-MIN(ROW($AI$7:$AI$45))+1,""),""),ROW()-ROW(A$47)+1)),"##0")," "),"")</f>
        <v/>
      </c>
      <c r="AK70" s="0" t="str">
        <f aca="false">IFERROR(CONCATENATE((INDEX($A$7:$A$45,SMALL(IF($AL$7:$AL$45&lt;&gt;"",IF($AI$7:$AI$45&lt;&gt;"",ROW($AI$7:$AI$45)-MIN(ROW($AI$7:$AI$45))+1,""),""),ROW()-ROW(A$47)+1))),),"")</f>
        <v/>
      </c>
    </row>
    <row r="71" customFormat="false" ht="15" hidden="false" customHeight="false" outlineLevel="0" collapsed="false">
      <c r="K71" s="0" t="str">
        <f aca="false">IFERROR(CONCATENATE(TEXT(INDEX($K$7:$K$45,SMALL(IF($N$7:$N$45&lt;&gt;"",IF($K$7:$K$45&lt;&gt;"",ROW($K$7:$K$45)-MIN(ROW($K$7:$K$45))+1,""),""),ROW()-ROW(A$47)+1)),"##0"),","),"")</f>
        <v/>
      </c>
      <c r="L71" s="0" t="str">
        <f aca="false">IFERROR(CONCATENATE((INDEX($N$7:$N$45,SMALL(IF($N$7:$N$45&lt;&gt;"",IF($K$7:$K$45&lt;&gt;"",ROW($K$7:$K$45)-MIN(ROW($K$7:$K$45))+1,""),""),ROW()-ROW(A$47)+1))),","),"")</f>
        <v/>
      </c>
      <c r="M71" s="0" t="str">
        <f aca="false">IFERROR(CONCATENATE((INDEX($A$7:$A$45,SMALL(IF($N$7:$N$45&lt;&gt;"",IF($K$7:$K$45&lt;&gt;"",ROW($K$7:$K$45)-MIN(ROW($K$7:$K$45))+1,""),""),ROW()-ROW(A$47)+1))),),"")</f>
        <v/>
      </c>
      <c r="Q71" s="0" t="str">
        <f aca="false">IFERROR(CONCATENATE((INDEX($T$7:$T$45,SMALL(IF($T$7:$T$45&lt;&gt;"",IF($Q$7:$Q$45&lt;&gt;"",ROW($Q$7:$Q$45)-MIN(ROW($Q$7:$Q$45))+1,""),""),ROW()-ROW(A$47)+1)))," "),"")</f>
        <v/>
      </c>
      <c r="R71" s="0" t="str">
        <f aca="false">IFERROR(CONCATENATE(TEXT(INDEX($Q$7:$Q$45,SMALL(IF($T$7:$T$45&lt;&gt;"",IF($Q$7:$Q$45&lt;&gt;"",ROW($Q$7:$Q$45)-MIN(ROW($Q$7:$Q$45))+1,""),""),ROW()-ROW(A$47)+1)),"##0")," "),"")</f>
        <v/>
      </c>
      <c r="S71" s="0" t="str">
        <f aca="false">IFERROR(CONCATENATE((INDEX($A$7:$A$45,SMALL(IF($T$7:$T$45&lt;&gt;"",IF($Q$7:$Q$45&lt;&gt;"",ROW($Q$7:$Q$45)-MIN(ROW($Q$7:$Q$45))+1,""),""),ROW()-ROW(A$47)+1))),),"")</f>
        <v/>
      </c>
      <c r="W71" s="0" t="str">
        <f aca="false">IFERROR(CONCATENATE((INDEX($Z$7:$Z$45,SMALL(IF($Z$7:$Z$45&lt;&gt;"",IF($W$7:$W$45&lt;&gt;"",ROW($W$7:$W$45)-MIN(ROW($W$7:$W$45))+1,""),""),ROW()-ROW(A$47)+1)))," "),"")</f>
        <v/>
      </c>
      <c r="X71" s="0" t="str">
        <f aca="false">IFERROR(CONCATENATE(TEXT(INDEX($W$7:$W$45,SMALL(IF($Z$7:$Z$45&lt;&gt;"",IF($W$7:$W$45&lt;&gt;"",ROW($W$7:$W$45)-MIN(ROW($W$7:$W$45))+1,""),""),ROW()-ROW(A$47)+1)),"##0")," "),"")</f>
        <v/>
      </c>
      <c r="Y71" s="0" t="str">
        <f aca="false">IFERROR(CONCATENATE((INDEX($A$7:$A$45,SMALL(IF($Z$7:$Z$45&lt;&gt;"",IF($W$7:$W$45&lt;&gt;"",ROW($W$7:$W$45)-MIN(ROW($W$7:$W$45))+1,""),""),ROW()-ROW(A$47)+1))),),"")</f>
        <v/>
      </c>
      <c r="AC71" s="0" t="str">
        <f aca="false">IFERROR(CONCATENATE((INDEX($AF$7:$AF$45,SMALL(IF($AF$7:$AF$45&lt;&gt;"",IF($AC$7:$AC$45&lt;&gt;"",ROW($AC$7:$AC$45)-MIN(ROW($AC$7:$AC$45))+1,""),""),ROW()-ROW(A$47)+1))),","),"")</f>
        <v/>
      </c>
      <c r="AD71" s="0" t="str">
        <f aca="false">IFERROR(CONCATENATE(TEXT(INDEX($AC$7:$AC$45,SMALL(IF($AF$7:$AF$45&lt;&gt;"",IF($AC$7:$AC$45&lt;&gt;"",ROW($AC$7:$AC$45)-MIN(ROW($AC$7:$AC$45))+1,""),""),ROW()-ROW(A$47)+1)),"##0"),","),"")</f>
        <v/>
      </c>
      <c r="AE71" s="0" t="str">
        <f aca="false">IFERROR(CONCATENATE((INDEX($A$7:$A$45,SMALL(IF($AF$7:$AF$45&lt;&gt;"",IF($AC$7:$AC$45&lt;&gt;"",ROW($AC$7:$AC$45)-MIN(ROW($AC$7:$AC$45))+1,""),""),ROW()-ROW(A$47)+1))),),"")</f>
        <v/>
      </c>
      <c r="AI71" s="0" t="str">
        <f aca="false">IFERROR(CONCATENATE((INDEX($AL$7:$AL$45,SMALL(IF($AL$7:$AL$45&lt;&gt;"",IF($AI$7:$AI$45&lt;&gt;"",ROW($AI$7:$AI$45)-MIN(ROW($AI$7:$AI$45))+1,""),""),ROW()-ROW(A$47)+1)))," "),"")</f>
        <v/>
      </c>
      <c r="AJ71" s="0" t="str">
        <f aca="false">IFERROR(CONCATENATE(TEXT(INDEX($AI$7:$AI$45,SMALL(IF($AL$7:$AL$45&lt;&gt;"",IF($AI$7:$AI$45&lt;&gt;"",ROW($AI$7:$AI$45)-MIN(ROW($AI$7:$AI$45))+1,""),""),ROW()-ROW(A$47)+1)),"##0")," "),"")</f>
        <v/>
      </c>
      <c r="AK71" s="0" t="str">
        <f aca="false">IFERROR(CONCATENATE((INDEX($A$7:$A$45,SMALL(IF($AL$7:$AL$45&lt;&gt;"",IF($AI$7:$AI$45&lt;&gt;"",ROW($AI$7:$AI$45)-MIN(ROW($AI$7:$AI$45))+1,""),""),ROW()-ROW(A$47)+1))),),"")</f>
        <v/>
      </c>
    </row>
    <row r="72" customFormat="false" ht="15" hidden="false" customHeight="false" outlineLevel="0" collapsed="false">
      <c r="K72" s="0" t="str">
        <f aca="false">IFERROR(CONCATENATE(TEXT(INDEX($K$7:$K$45,SMALL(IF($N$7:$N$45&lt;&gt;"",IF($K$7:$K$45&lt;&gt;"",ROW($K$7:$K$45)-MIN(ROW($K$7:$K$45))+1,""),""),ROW()-ROW(A$47)+1)),"##0"),","),"")</f>
        <v/>
      </c>
      <c r="L72" s="0" t="str">
        <f aca="false">IFERROR(CONCATENATE((INDEX($N$7:$N$45,SMALL(IF($N$7:$N$45&lt;&gt;"",IF($K$7:$K$45&lt;&gt;"",ROW($K$7:$K$45)-MIN(ROW($K$7:$K$45))+1,""),""),ROW()-ROW(A$47)+1))),","),"")</f>
        <v/>
      </c>
      <c r="M72" s="0" t="str">
        <f aca="false">IFERROR(CONCATENATE((INDEX($A$7:$A$45,SMALL(IF($N$7:$N$45&lt;&gt;"",IF($K$7:$K$45&lt;&gt;"",ROW($K$7:$K$45)-MIN(ROW($K$7:$K$45))+1,""),""),ROW()-ROW(A$47)+1))),),"")</f>
        <v/>
      </c>
      <c r="Q72" s="0" t="str">
        <f aca="false">IFERROR(CONCATENATE((INDEX($T$7:$T$45,SMALL(IF($T$7:$T$45&lt;&gt;"",IF($Q$7:$Q$45&lt;&gt;"",ROW($Q$7:$Q$45)-MIN(ROW($Q$7:$Q$45))+1,""),""),ROW()-ROW(A$47)+1)))," "),"")</f>
        <v/>
      </c>
      <c r="R72" s="0" t="str">
        <f aca="false">IFERROR(CONCATENATE(TEXT(INDEX($Q$7:$Q$45,SMALL(IF($T$7:$T$45&lt;&gt;"",IF($Q$7:$Q$45&lt;&gt;"",ROW($Q$7:$Q$45)-MIN(ROW($Q$7:$Q$45))+1,""),""),ROW()-ROW(A$47)+1)),"##0")," "),"")</f>
        <v/>
      </c>
      <c r="S72" s="0" t="str">
        <f aca="false">IFERROR(CONCATENATE((INDEX($A$7:$A$45,SMALL(IF($T$7:$T$45&lt;&gt;"",IF($Q$7:$Q$45&lt;&gt;"",ROW($Q$7:$Q$45)-MIN(ROW($Q$7:$Q$45))+1,""),""),ROW()-ROW(A$47)+1))),),"")</f>
        <v/>
      </c>
      <c r="W72" s="0" t="str">
        <f aca="false">IFERROR(CONCATENATE((INDEX($Z$7:$Z$45,SMALL(IF($Z$7:$Z$45&lt;&gt;"",IF($W$7:$W$45&lt;&gt;"",ROW($W$7:$W$45)-MIN(ROW($W$7:$W$45))+1,""),""),ROW()-ROW(A$47)+1)))," "),"")</f>
        <v/>
      </c>
      <c r="X72" s="0" t="str">
        <f aca="false">IFERROR(CONCATENATE(TEXT(INDEX($W$7:$W$45,SMALL(IF($Z$7:$Z$45&lt;&gt;"",IF($W$7:$W$45&lt;&gt;"",ROW($W$7:$W$45)-MIN(ROW($W$7:$W$45))+1,""),""),ROW()-ROW(A$47)+1)),"##0")," "),"")</f>
        <v/>
      </c>
      <c r="Y72" s="0" t="str">
        <f aca="false">IFERROR(CONCATENATE((INDEX($A$7:$A$45,SMALL(IF($Z$7:$Z$45&lt;&gt;"",IF($W$7:$W$45&lt;&gt;"",ROW($W$7:$W$45)-MIN(ROW($W$7:$W$45))+1,""),""),ROW()-ROW(A$47)+1))),),"")</f>
        <v/>
      </c>
      <c r="AC72" s="0" t="str">
        <f aca="false">IFERROR(CONCATENATE((INDEX($AF$7:$AF$45,SMALL(IF($AF$7:$AF$45&lt;&gt;"",IF($AC$7:$AC$45&lt;&gt;"",ROW($AC$7:$AC$45)-MIN(ROW($AC$7:$AC$45))+1,""),""),ROW()-ROW(A$47)+1))),","),"")</f>
        <v/>
      </c>
      <c r="AD72" s="0" t="str">
        <f aca="false">IFERROR(CONCATENATE(TEXT(INDEX($AC$7:$AC$45,SMALL(IF($AF$7:$AF$45&lt;&gt;"",IF($AC$7:$AC$45&lt;&gt;"",ROW($AC$7:$AC$45)-MIN(ROW($AC$7:$AC$45))+1,""),""),ROW()-ROW(A$47)+1)),"##0"),","),"")</f>
        <v/>
      </c>
      <c r="AE72" s="0" t="str">
        <f aca="false">IFERROR(CONCATENATE((INDEX($A$7:$A$45,SMALL(IF($AF$7:$AF$45&lt;&gt;"",IF($AC$7:$AC$45&lt;&gt;"",ROW($AC$7:$AC$45)-MIN(ROW($AC$7:$AC$45))+1,""),""),ROW()-ROW(A$47)+1))),),"")</f>
        <v/>
      </c>
      <c r="AI72" s="0" t="str">
        <f aca="false">IFERROR(CONCATENATE((INDEX($AL$7:$AL$45,SMALL(IF($AL$7:$AL$45&lt;&gt;"",IF($AI$7:$AI$45&lt;&gt;"",ROW($AI$7:$AI$45)-MIN(ROW($AI$7:$AI$45))+1,""),""),ROW()-ROW(A$47)+1)))," "),"")</f>
        <v/>
      </c>
      <c r="AJ72" s="0" t="str">
        <f aca="false">IFERROR(CONCATENATE(TEXT(INDEX($AI$7:$AI$45,SMALL(IF($AL$7:$AL$45&lt;&gt;"",IF($AI$7:$AI$45&lt;&gt;"",ROW($AI$7:$AI$45)-MIN(ROW($AI$7:$AI$45))+1,""),""),ROW()-ROW(A$47)+1)),"##0")," "),"")</f>
        <v/>
      </c>
      <c r="AK72" s="0" t="str">
        <f aca="false">IFERROR(CONCATENATE((INDEX($A$7:$A$45,SMALL(IF($AL$7:$AL$45&lt;&gt;"",IF($AI$7:$AI$45&lt;&gt;"",ROW($AI$7:$AI$45)-MIN(ROW($AI$7:$AI$45))+1,""),""),ROW()-ROW(A$47)+1))),),"")</f>
        <v/>
      </c>
    </row>
    <row r="73" customFormat="false" ht="15" hidden="false" customHeight="false" outlineLevel="0" collapsed="false">
      <c r="K73" s="0" t="str">
        <f aca="false">IFERROR(CONCATENATE(TEXT(INDEX($K$7:$K$45,SMALL(IF($N$7:$N$45&lt;&gt;"",IF($K$7:$K$45&lt;&gt;"",ROW($K$7:$K$45)-MIN(ROW($K$7:$K$45))+1,""),""),ROW()-ROW(A$47)+1)),"##0"),","),"")</f>
        <v/>
      </c>
      <c r="L73" s="0" t="str">
        <f aca="false">IFERROR(CONCATENATE((INDEX($N$7:$N$45,SMALL(IF($N$7:$N$45&lt;&gt;"",IF($K$7:$K$45&lt;&gt;"",ROW($K$7:$K$45)-MIN(ROW($K$7:$K$45))+1,""),""),ROW()-ROW(A$47)+1))),","),"")</f>
        <v/>
      </c>
      <c r="M73" s="0" t="str">
        <f aca="false">IFERROR(CONCATENATE((INDEX($A$7:$A$45,SMALL(IF($N$7:$N$45&lt;&gt;"",IF($K$7:$K$45&lt;&gt;"",ROW($K$7:$K$45)-MIN(ROW($K$7:$K$45))+1,""),""),ROW()-ROW(A$47)+1))),),"")</f>
        <v/>
      </c>
      <c r="Q73" s="0" t="str">
        <f aca="false">IFERROR(CONCATENATE((INDEX($T$7:$T$45,SMALL(IF($T$7:$T$45&lt;&gt;"",IF($Q$7:$Q$45&lt;&gt;"",ROW($Q$7:$Q$45)-MIN(ROW($Q$7:$Q$45))+1,""),""),ROW()-ROW(A$47)+1)))," "),"")</f>
        <v/>
      </c>
      <c r="R73" s="0" t="str">
        <f aca="false">IFERROR(CONCATENATE(TEXT(INDEX($Q$7:$Q$45,SMALL(IF($T$7:$T$45&lt;&gt;"",IF($Q$7:$Q$45&lt;&gt;"",ROW($Q$7:$Q$45)-MIN(ROW($Q$7:$Q$45))+1,""),""),ROW()-ROW(A$47)+1)),"##0")," "),"")</f>
        <v/>
      </c>
      <c r="S73" s="0" t="str">
        <f aca="false">IFERROR(CONCATENATE((INDEX($A$7:$A$45,SMALL(IF($T$7:$T$45&lt;&gt;"",IF($Q$7:$Q$45&lt;&gt;"",ROW($Q$7:$Q$45)-MIN(ROW($Q$7:$Q$45))+1,""),""),ROW()-ROW(A$47)+1))),),"")</f>
        <v/>
      </c>
      <c r="W73" s="0" t="str">
        <f aca="false">IFERROR(CONCATENATE((INDEX($Z$7:$Z$45,SMALL(IF($Z$7:$Z$45&lt;&gt;"",IF($W$7:$W$45&lt;&gt;"",ROW($W$7:$W$45)-MIN(ROW($W$7:$W$45))+1,""),""),ROW()-ROW(A$47)+1)))," "),"")</f>
        <v/>
      </c>
      <c r="X73" s="0" t="str">
        <f aca="false">IFERROR(CONCATENATE(TEXT(INDEX($W$7:$W$45,SMALL(IF($Z$7:$Z$45&lt;&gt;"",IF($W$7:$W$45&lt;&gt;"",ROW($W$7:$W$45)-MIN(ROW($W$7:$W$45))+1,""),""),ROW()-ROW(A$47)+1)),"##0")," "),"")</f>
        <v/>
      </c>
      <c r="Y73" s="0" t="str">
        <f aca="false">IFERROR(CONCATENATE((INDEX($A$7:$A$45,SMALL(IF($Z$7:$Z$45&lt;&gt;"",IF($W$7:$W$45&lt;&gt;"",ROW($W$7:$W$45)-MIN(ROW($W$7:$W$45))+1,""),""),ROW()-ROW(A$47)+1))),),"")</f>
        <v/>
      </c>
      <c r="AC73" s="0" t="str">
        <f aca="false">IFERROR(CONCATENATE((INDEX($AF$7:$AF$45,SMALL(IF($AF$7:$AF$45&lt;&gt;"",IF($AC$7:$AC$45&lt;&gt;"",ROW($AC$7:$AC$45)-MIN(ROW($AC$7:$AC$45))+1,""),""),ROW()-ROW(A$47)+1))),","),"")</f>
        <v/>
      </c>
      <c r="AD73" s="0" t="str">
        <f aca="false">IFERROR(CONCATENATE(TEXT(INDEX($AC$7:$AC$45,SMALL(IF($AF$7:$AF$45&lt;&gt;"",IF($AC$7:$AC$45&lt;&gt;"",ROW($AC$7:$AC$45)-MIN(ROW($AC$7:$AC$45))+1,""),""),ROW()-ROW(A$47)+1)),"##0"),","),"")</f>
        <v/>
      </c>
      <c r="AE73" s="0" t="str">
        <f aca="false">IFERROR(CONCATENATE((INDEX($A$7:$A$45,SMALL(IF($AF$7:$AF$45&lt;&gt;"",IF($AC$7:$AC$45&lt;&gt;"",ROW($AC$7:$AC$45)-MIN(ROW($AC$7:$AC$45))+1,""),""),ROW()-ROW(A$47)+1))),),"")</f>
        <v/>
      </c>
      <c r="AI73" s="0" t="str">
        <f aca="false">IFERROR(CONCATENATE((INDEX($AL$7:$AL$45,SMALL(IF($AL$7:$AL$45&lt;&gt;"",IF($AI$7:$AI$45&lt;&gt;"",ROW($AI$7:$AI$45)-MIN(ROW($AI$7:$AI$45))+1,""),""),ROW()-ROW(A$47)+1)))," "),"")</f>
        <v/>
      </c>
      <c r="AJ73" s="0" t="str">
        <f aca="false">IFERROR(CONCATENATE(TEXT(INDEX($AI$7:$AI$45,SMALL(IF($AL$7:$AL$45&lt;&gt;"",IF($AI$7:$AI$45&lt;&gt;"",ROW($AI$7:$AI$45)-MIN(ROW($AI$7:$AI$45))+1,""),""),ROW()-ROW(A$47)+1)),"##0")," "),"")</f>
        <v/>
      </c>
      <c r="AK73" s="0" t="str">
        <f aca="false">IFERROR(CONCATENATE((INDEX($A$7:$A$45,SMALL(IF($AL$7:$AL$45&lt;&gt;"",IF($AI$7:$AI$45&lt;&gt;"",ROW($AI$7:$AI$45)-MIN(ROW($AI$7:$AI$45))+1,""),""),ROW()-ROW(A$47)+1))),),"")</f>
        <v/>
      </c>
    </row>
    <row r="74" customFormat="false" ht="15" hidden="false" customHeight="false" outlineLevel="0" collapsed="false">
      <c r="K74" s="0" t="str">
        <f aca="false">IFERROR(CONCATENATE(TEXT(INDEX($K$7:$K$45,SMALL(IF($N$7:$N$45&lt;&gt;"",IF($K$7:$K$45&lt;&gt;"",ROW($K$7:$K$45)-MIN(ROW($K$7:$K$45))+1,""),""),ROW()-ROW(A$47)+1)),"##0"),","),"")</f>
        <v/>
      </c>
      <c r="L74" s="0" t="str">
        <f aca="false">IFERROR(CONCATENATE((INDEX($N$7:$N$45,SMALL(IF($N$7:$N$45&lt;&gt;"",IF($K$7:$K$45&lt;&gt;"",ROW($K$7:$K$45)-MIN(ROW($K$7:$K$45))+1,""),""),ROW()-ROW(A$47)+1))),","),"")</f>
        <v/>
      </c>
      <c r="M74" s="0" t="str">
        <f aca="false">IFERROR(CONCATENATE((INDEX($A$7:$A$45,SMALL(IF($N$7:$N$45&lt;&gt;"",IF($K$7:$K$45&lt;&gt;"",ROW($K$7:$K$45)-MIN(ROW($K$7:$K$45))+1,""),""),ROW()-ROW(A$47)+1))),),"")</f>
        <v/>
      </c>
      <c r="Q74" s="0" t="str">
        <f aca="false">IFERROR(CONCATENATE((INDEX($T$7:$T$45,SMALL(IF($T$7:$T$45&lt;&gt;"",IF($Q$7:$Q$45&lt;&gt;"",ROW($Q$7:$Q$45)-MIN(ROW($Q$7:$Q$45))+1,""),""),ROW()-ROW(A$47)+1)))," "),"")</f>
        <v/>
      </c>
      <c r="R74" s="0" t="str">
        <f aca="false">IFERROR(CONCATENATE(TEXT(INDEX($Q$7:$Q$45,SMALL(IF($T$7:$T$45&lt;&gt;"",IF($Q$7:$Q$45&lt;&gt;"",ROW($Q$7:$Q$45)-MIN(ROW($Q$7:$Q$45))+1,""),""),ROW()-ROW(A$47)+1)),"##0")," "),"")</f>
        <v/>
      </c>
      <c r="S74" s="0" t="str">
        <f aca="false">IFERROR(CONCATENATE((INDEX($A$7:$A$45,SMALL(IF($T$7:$T$45&lt;&gt;"",IF($Q$7:$Q$45&lt;&gt;"",ROW($Q$7:$Q$45)-MIN(ROW($Q$7:$Q$45))+1,""),""),ROW()-ROW(A$47)+1))),),"")</f>
        <v/>
      </c>
      <c r="W74" s="0" t="str">
        <f aca="false">IFERROR(CONCATENATE((INDEX($Z$7:$Z$45,SMALL(IF($Z$7:$Z$45&lt;&gt;"",IF($W$7:$W$45&lt;&gt;"",ROW($W$7:$W$45)-MIN(ROW($W$7:$W$45))+1,""),""),ROW()-ROW(A$47)+1)))," "),"")</f>
        <v/>
      </c>
      <c r="X74" s="0" t="str">
        <f aca="false">IFERROR(CONCATENATE(TEXT(INDEX($W$7:$W$45,SMALL(IF($Z$7:$Z$45&lt;&gt;"",IF($W$7:$W$45&lt;&gt;"",ROW($W$7:$W$45)-MIN(ROW($W$7:$W$45))+1,""),""),ROW()-ROW(A$47)+1)),"##0")," "),"")</f>
        <v/>
      </c>
      <c r="Y74" s="0" t="str">
        <f aca="false">IFERROR(CONCATENATE((INDEX($A$7:$A$45,SMALL(IF($Z$7:$Z$45&lt;&gt;"",IF($W$7:$W$45&lt;&gt;"",ROW($W$7:$W$45)-MIN(ROW($W$7:$W$45))+1,""),""),ROW()-ROW(A$47)+1))),),"")</f>
        <v/>
      </c>
      <c r="AC74" s="0" t="str">
        <f aca="false">IFERROR(CONCATENATE((INDEX($AF$7:$AF$45,SMALL(IF($AF$7:$AF$45&lt;&gt;"",IF($AC$7:$AC$45&lt;&gt;"",ROW($AC$7:$AC$45)-MIN(ROW($AC$7:$AC$45))+1,""),""),ROW()-ROW(A$47)+1))),","),"")</f>
        <v/>
      </c>
      <c r="AD74" s="0" t="str">
        <f aca="false">IFERROR(CONCATENATE(TEXT(INDEX($AC$7:$AC$45,SMALL(IF($AF$7:$AF$45&lt;&gt;"",IF($AC$7:$AC$45&lt;&gt;"",ROW($AC$7:$AC$45)-MIN(ROW($AC$7:$AC$45))+1,""),""),ROW()-ROW(A$47)+1)),"##0"),","),"")</f>
        <v/>
      </c>
      <c r="AE74" s="0" t="str">
        <f aca="false">IFERROR(CONCATENATE((INDEX($A$7:$A$45,SMALL(IF($AF$7:$AF$45&lt;&gt;"",IF($AC$7:$AC$45&lt;&gt;"",ROW($AC$7:$AC$45)-MIN(ROW($AC$7:$AC$45))+1,""),""),ROW()-ROW(A$47)+1))),),"")</f>
        <v/>
      </c>
      <c r="AI74" s="0" t="str">
        <f aca="false">IFERROR(CONCATENATE((INDEX($AL$7:$AL$45,SMALL(IF($AL$7:$AL$45&lt;&gt;"",IF($AI$7:$AI$45&lt;&gt;"",ROW($AI$7:$AI$45)-MIN(ROW($AI$7:$AI$45))+1,""),""),ROW()-ROW(A$47)+1)))," "),"")</f>
        <v/>
      </c>
      <c r="AJ74" s="0" t="str">
        <f aca="false">IFERROR(CONCATENATE(TEXT(INDEX($AI$7:$AI$45,SMALL(IF($AL$7:$AL$45&lt;&gt;"",IF($AI$7:$AI$45&lt;&gt;"",ROW($AI$7:$AI$45)-MIN(ROW($AI$7:$AI$45))+1,""),""),ROW()-ROW(A$47)+1)),"##0")," "),"")</f>
        <v/>
      </c>
      <c r="AK74" s="0" t="str">
        <f aca="false">IFERROR(CONCATENATE((INDEX($A$7:$A$45,SMALL(IF($AL$7:$AL$45&lt;&gt;"",IF($AI$7:$AI$45&lt;&gt;"",ROW($AI$7:$AI$45)-MIN(ROW($AI$7:$AI$45))+1,""),""),ROW()-ROW(A$47)+1))),),"")</f>
        <v/>
      </c>
    </row>
    <row r="75" customFormat="false" ht="15" hidden="false" customHeight="false" outlineLevel="0" collapsed="false">
      <c r="K75" s="0" t="str">
        <f aca="false">IFERROR(CONCATENATE(TEXT(INDEX($K$7:$K$45,SMALL(IF($N$7:$N$45&lt;&gt;"",IF($K$7:$K$45&lt;&gt;"",ROW($K$7:$K$45)-MIN(ROW($K$7:$K$45))+1,""),""),ROW()-ROW(A$47)+1)),"##0"),","),"")</f>
        <v/>
      </c>
      <c r="L75" s="0" t="str">
        <f aca="false">IFERROR(CONCATENATE((INDEX($N$7:$N$45,SMALL(IF($N$7:$N$45&lt;&gt;"",IF($K$7:$K$45&lt;&gt;"",ROW($K$7:$K$45)-MIN(ROW($K$7:$K$45))+1,""),""),ROW()-ROW(A$47)+1))),","),"")</f>
        <v/>
      </c>
      <c r="M75" s="0" t="str">
        <f aca="false">IFERROR(CONCATENATE((INDEX($A$7:$A$45,SMALL(IF($N$7:$N$45&lt;&gt;"",IF($K$7:$K$45&lt;&gt;"",ROW($K$7:$K$45)-MIN(ROW($K$7:$K$45))+1,""),""),ROW()-ROW(A$47)+1))),),"")</f>
        <v/>
      </c>
      <c r="Q75" s="0" t="str">
        <f aca="false">IFERROR(CONCATENATE((INDEX($T$7:$T$45,SMALL(IF($T$7:$T$45&lt;&gt;"",IF($Q$7:$Q$45&lt;&gt;"",ROW($Q$7:$Q$45)-MIN(ROW($Q$7:$Q$45))+1,""),""),ROW()-ROW(A$47)+1)))," "),"")</f>
        <v/>
      </c>
      <c r="R75" s="0" t="str">
        <f aca="false">IFERROR(CONCATENATE(TEXT(INDEX($Q$7:$Q$45,SMALL(IF($T$7:$T$45&lt;&gt;"",IF($Q$7:$Q$45&lt;&gt;"",ROW($Q$7:$Q$45)-MIN(ROW($Q$7:$Q$45))+1,""),""),ROW()-ROW(A$47)+1)),"##0")," "),"")</f>
        <v/>
      </c>
      <c r="S75" s="0" t="str">
        <f aca="false">IFERROR(CONCATENATE((INDEX($A$7:$A$45,SMALL(IF($T$7:$T$45&lt;&gt;"",IF($Q$7:$Q$45&lt;&gt;"",ROW($Q$7:$Q$45)-MIN(ROW($Q$7:$Q$45))+1,""),""),ROW()-ROW(A$47)+1))),),"")</f>
        <v/>
      </c>
      <c r="W75" s="0" t="str">
        <f aca="false">IFERROR(CONCATENATE((INDEX($Z$7:$Z$45,SMALL(IF($Z$7:$Z$45&lt;&gt;"",IF($W$7:$W$45&lt;&gt;"",ROW($W$7:$W$45)-MIN(ROW($W$7:$W$45))+1,""),""),ROW()-ROW(A$47)+1)))," "),"")</f>
        <v/>
      </c>
      <c r="X75" s="0" t="str">
        <f aca="false">IFERROR(CONCATENATE(TEXT(INDEX($W$7:$W$45,SMALL(IF($Z$7:$Z$45&lt;&gt;"",IF($W$7:$W$45&lt;&gt;"",ROW($W$7:$W$45)-MIN(ROW($W$7:$W$45))+1,""),""),ROW()-ROW(A$47)+1)),"##0")," "),"")</f>
        <v/>
      </c>
      <c r="Y75" s="0" t="str">
        <f aca="false">IFERROR(CONCATENATE((INDEX($A$7:$A$45,SMALL(IF($Z$7:$Z$45&lt;&gt;"",IF($W$7:$W$45&lt;&gt;"",ROW($W$7:$W$45)-MIN(ROW($W$7:$W$45))+1,""),""),ROW()-ROW(A$47)+1))),),"")</f>
        <v/>
      </c>
      <c r="AC75" s="0" t="str">
        <f aca="false">IFERROR(CONCATENATE((INDEX($AF$7:$AF$45,SMALL(IF($AF$7:$AF$45&lt;&gt;"",IF($AC$7:$AC$45&lt;&gt;"",ROW($AC$7:$AC$45)-MIN(ROW($AC$7:$AC$45))+1,""),""),ROW()-ROW(A$47)+1))),","),"")</f>
        <v/>
      </c>
      <c r="AD75" s="0" t="str">
        <f aca="false">IFERROR(CONCATENATE(TEXT(INDEX($AC$7:$AC$45,SMALL(IF($AF$7:$AF$45&lt;&gt;"",IF($AC$7:$AC$45&lt;&gt;"",ROW($AC$7:$AC$45)-MIN(ROW($AC$7:$AC$45))+1,""),""),ROW()-ROW(A$47)+1)),"##0"),","),"")</f>
        <v/>
      </c>
      <c r="AE75" s="0" t="str">
        <f aca="false">IFERROR(CONCATENATE((INDEX($A$7:$A$45,SMALL(IF($AF$7:$AF$45&lt;&gt;"",IF($AC$7:$AC$45&lt;&gt;"",ROW($AC$7:$AC$45)-MIN(ROW($AC$7:$AC$45))+1,""),""),ROW()-ROW(A$47)+1))),),"")</f>
        <v/>
      </c>
      <c r="AI75" s="0" t="str">
        <f aca="false">IFERROR(CONCATENATE((INDEX($AL$7:$AL$45,SMALL(IF($AL$7:$AL$45&lt;&gt;"",IF($AI$7:$AI$45&lt;&gt;"",ROW($AI$7:$AI$45)-MIN(ROW($AI$7:$AI$45))+1,""),""),ROW()-ROW(A$47)+1)))," "),"")</f>
        <v/>
      </c>
      <c r="AJ75" s="0" t="str">
        <f aca="false">IFERROR(CONCATENATE(TEXT(INDEX($AI$7:$AI$45,SMALL(IF($AL$7:$AL$45&lt;&gt;"",IF($AI$7:$AI$45&lt;&gt;"",ROW($AI$7:$AI$45)-MIN(ROW($AI$7:$AI$45))+1,""),""),ROW()-ROW(A$47)+1)),"##0")," "),"")</f>
        <v/>
      </c>
      <c r="AK75" s="0" t="str">
        <f aca="false">IFERROR(CONCATENATE((INDEX($A$7:$A$45,SMALL(IF($AL$7:$AL$45&lt;&gt;"",IF($AI$7:$AI$45&lt;&gt;"",ROW($AI$7:$AI$45)-MIN(ROW($AI$7:$AI$45))+1,""),""),ROW()-ROW(A$47)+1))),),"")</f>
        <v/>
      </c>
    </row>
    <row r="76" customFormat="false" ht="15" hidden="false" customHeight="false" outlineLevel="0" collapsed="false">
      <c r="K76" s="0" t="str">
        <f aca="false">IFERROR(CONCATENATE(TEXT(INDEX($K$7:$K$45,SMALL(IF($N$7:$N$45&lt;&gt;"",IF($K$7:$K$45&lt;&gt;"",ROW($K$7:$K$45)-MIN(ROW($K$7:$K$45))+1,""),""),ROW()-ROW(A$47)+1)),"##0"),","),"")</f>
        <v/>
      </c>
      <c r="L76" s="0" t="str">
        <f aca="false">IFERROR(CONCATENATE((INDEX($N$7:$N$45,SMALL(IF($N$7:$N$45&lt;&gt;"",IF($K$7:$K$45&lt;&gt;"",ROW($K$7:$K$45)-MIN(ROW($K$7:$K$45))+1,""),""),ROW()-ROW(A$47)+1))),","),"")</f>
        <v/>
      </c>
      <c r="M76" s="0" t="str">
        <f aca="false">IFERROR(CONCATENATE((INDEX($A$7:$A$45,SMALL(IF($N$7:$N$45&lt;&gt;"",IF($K$7:$K$45&lt;&gt;"",ROW($K$7:$K$45)-MIN(ROW($K$7:$K$45))+1,""),""),ROW()-ROW(A$47)+1))),),"")</f>
        <v/>
      </c>
      <c r="Q76" s="0" t="str">
        <f aca="false">IFERROR(CONCATENATE((INDEX($T$7:$T$45,SMALL(IF($T$7:$T$45&lt;&gt;"",IF($Q$7:$Q$45&lt;&gt;"",ROW($Q$7:$Q$45)-MIN(ROW($Q$7:$Q$45))+1,""),""),ROW()-ROW(A$47)+1)))," "),"")</f>
        <v/>
      </c>
      <c r="R76" s="0" t="str">
        <f aca="false">IFERROR(CONCATENATE(TEXT(INDEX($Q$7:$Q$45,SMALL(IF($T$7:$T$45&lt;&gt;"",IF($Q$7:$Q$45&lt;&gt;"",ROW($Q$7:$Q$45)-MIN(ROW($Q$7:$Q$45))+1,""),""),ROW()-ROW(A$47)+1)),"##0")," "),"")</f>
        <v/>
      </c>
      <c r="S76" s="0" t="str">
        <f aca="false">IFERROR(CONCATENATE((INDEX($A$7:$A$45,SMALL(IF($T$7:$T$45&lt;&gt;"",IF($Q$7:$Q$45&lt;&gt;"",ROW($Q$7:$Q$45)-MIN(ROW($Q$7:$Q$45))+1,""),""),ROW()-ROW(A$47)+1))),),"")</f>
        <v/>
      </c>
      <c r="W76" s="0" t="str">
        <f aca="false">IFERROR(CONCATENATE((INDEX($Z$7:$Z$45,SMALL(IF($Z$7:$Z$45&lt;&gt;"",IF($W$7:$W$45&lt;&gt;"",ROW($W$7:$W$45)-MIN(ROW($W$7:$W$45))+1,""),""),ROW()-ROW(A$47)+1)))," "),"")</f>
        <v/>
      </c>
      <c r="X76" s="0" t="str">
        <f aca="false">IFERROR(CONCATENATE(TEXT(INDEX($W$7:$W$45,SMALL(IF($Z$7:$Z$45&lt;&gt;"",IF($W$7:$W$45&lt;&gt;"",ROW($W$7:$W$45)-MIN(ROW($W$7:$W$45))+1,""),""),ROW()-ROW(A$47)+1)),"##0")," "),"")</f>
        <v/>
      </c>
      <c r="Y76" s="0" t="str">
        <f aca="false">IFERROR(CONCATENATE((INDEX($A$7:$A$45,SMALL(IF($Z$7:$Z$45&lt;&gt;"",IF($W$7:$W$45&lt;&gt;"",ROW($W$7:$W$45)-MIN(ROW($W$7:$W$45))+1,""),""),ROW()-ROW(A$47)+1))),),"")</f>
        <v/>
      </c>
      <c r="AC76" s="0" t="str">
        <f aca="false">IFERROR(CONCATENATE((INDEX($AF$7:$AF$45,SMALL(IF($AF$7:$AF$45&lt;&gt;"",IF($AC$7:$AC$45&lt;&gt;"",ROW($AC$7:$AC$45)-MIN(ROW($AC$7:$AC$45))+1,""),""),ROW()-ROW(A$47)+1))),","),"")</f>
        <v/>
      </c>
      <c r="AD76" s="0" t="str">
        <f aca="false">IFERROR(CONCATENATE(TEXT(INDEX($AC$7:$AC$45,SMALL(IF($AF$7:$AF$45&lt;&gt;"",IF($AC$7:$AC$45&lt;&gt;"",ROW($AC$7:$AC$45)-MIN(ROW($AC$7:$AC$45))+1,""),""),ROW()-ROW(A$47)+1)),"##0"),","),"")</f>
        <v/>
      </c>
      <c r="AE76" s="0" t="str">
        <f aca="false">IFERROR(CONCATENATE((INDEX($A$7:$A$45,SMALL(IF($AF$7:$AF$45&lt;&gt;"",IF($AC$7:$AC$45&lt;&gt;"",ROW($AC$7:$AC$45)-MIN(ROW($AC$7:$AC$45))+1,""),""),ROW()-ROW(A$47)+1))),),"")</f>
        <v/>
      </c>
      <c r="AI76" s="0" t="str">
        <f aca="false">IFERROR(CONCATENATE((INDEX($AL$7:$AL$45,SMALL(IF($AL$7:$AL$45&lt;&gt;"",IF($AI$7:$AI$45&lt;&gt;"",ROW($AI$7:$AI$45)-MIN(ROW($AI$7:$AI$45))+1,""),""),ROW()-ROW(A$47)+1)))," "),"")</f>
        <v/>
      </c>
      <c r="AJ76" s="0" t="str">
        <f aca="false">IFERROR(CONCATENATE(TEXT(INDEX($AI$7:$AI$45,SMALL(IF($AL$7:$AL$45&lt;&gt;"",IF($AI$7:$AI$45&lt;&gt;"",ROW($AI$7:$AI$45)-MIN(ROW($AI$7:$AI$45))+1,""),""),ROW()-ROW(A$47)+1)),"##0")," "),"")</f>
        <v/>
      </c>
      <c r="AK76" s="0" t="str">
        <f aca="false">IFERROR(CONCATENATE((INDEX($A$7:$A$45,SMALL(IF($AL$7:$AL$45&lt;&gt;"",IF($AI$7:$AI$45&lt;&gt;"",ROW($AI$7:$AI$45)-MIN(ROW($AI$7:$AI$45))+1,""),""),ROW()-ROW(A$47)+1))),),"")</f>
        <v/>
      </c>
    </row>
    <row r="77" customFormat="false" ht="15" hidden="false" customHeight="false" outlineLevel="0" collapsed="false">
      <c r="K77" s="0" t="str">
        <f aca="false">IFERROR(CONCATENATE(TEXT(INDEX($K$7:$K$45,SMALL(IF($N$7:$N$45&lt;&gt;"",IF($K$7:$K$45&lt;&gt;"",ROW($K$7:$K$45)-MIN(ROW($K$7:$K$45))+1,""),""),ROW()-ROW(A$47)+1)),"##0"),","),"")</f>
        <v/>
      </c>
      <c r="L77" s="0" t="str">
        <f aca="false">IFERROR(CONCATENATE((INDEX($N$7:$N$45,SMALL(IF($N$7:$N$45&lt;&gt;"",IF($K$7:$K$45&lt;&gt;"",ROW($K$7:$K$45)-MIN(ROW($K$7:$K$45))+1,""),""),ROW()-ROW(A$47)+1))),","),"")</f>
        <v/>
      </c>
      <c r="M77" s="0" t="str">
        <f aca="false">IFERROR(CONCATENATE((INDEX($A$7:$A$45,SMALL(IF($N$7:$N$45&lt;&gt;"",IF($K$7:$K$45&lt;&gt;"",ROW($K$7:$K$45)-MIN(ROW($K$7:$K$45))+1,""),""),ROW()-ROW(A$47)+1))),),"")</f>
        <v/>
      </c>
      <c r="Q77" s="0" t="str">
        <f aca="false">IFERROR(CONCATENATE((INDEX($T$7:$T$45,SMALL(IF($T$7:$T$45&lt;&gt;"",IF($Q$7:$Q$45&lt;&gt;"",ROW($Q$7:$Q$45)-MIN(ROW($Q$7:$Q$45))+1,""),""),ROW()-ROW(A$47)+1)))," "),"")</f>
        <v/>
      </c>
      <c r="R77" s="0" t="str">
        <f aca="false">IFERROR(CONCATENATE(TEXT(INDEX($Q$7:$Q$45,SMALL(IF($T$7:$T$45&lt;&gt;"",IF($Q$7:$Q$45&lt;&gt;"",ROW($Q$7:$Q$45)-MIN(ROW($Q$7:$Q$45))+1,""),""),ROW()-ROW(A$47)+1)),"##0")," "),"")</f>
        <v/>
      </c>
      <c r="S77" s="0" t="str">
        <f aca="false">IFERROR(CONCATENATE((INDEX($A$7:$A$45,SMALL(IF($T$7:$T$45&lt;&gt;"",IF($Q$7:$Q$45&lt;&gt;"",ROW($Q$7:$Q$45)-MIN(ROW($Q$7:$Q$45))+1,""),""),ROW()-ROW(A$47)+1))),),"")</f>
        <v/>
      </c>
      <c r="W77" s="0" t="str">
        <f aca="false">IFERROR(CONCATENATE((INDEX($Z$7:$Z$45,SMALL(IF($Z$7:$Z$45&lt;&gt;"",IF($W$7:$W$45&lt;&gt;"",ROW($W$7:$W$45)-MIN(ROW($W$7:$W$45))+1,""),""),ROW()-ROW(A$47)+1)))," "),"")</f>
        <v/>
      </c>
      <c r="X77" s="0" t="str">
        <f aca="false">IFERROR(CONCATENATE(TEXT(INDEX($W$7:$W$45,SMALL(IF($Z$7:$Z$45&lt;&gt;"",IF($W$7:$W$45&lt;&gt;"",ROW($W$7:$W$45)-MIN(ROW($W$7:$W$45))+1,""),""),ROW()-ROW(A$47)+1)),"##0")," "),"")</f>
        <v/>
      </c>
      <c r="Y77" s="0" t="str">
        <f aca="false">IFERROR(CONCATENATE((INDEX($A$7:$A$45,SMALL(IF($Z$7:$Z$45&lt;&gt;"",IF($W$7:$W$45&lt;&gt;"",ROW($W$7:$W$45)-MIN(ROW($W$7:$W$45))+1,""),""),ROW()-ROW(A$47)+1))),),"")</f>
        <v/>
      </c>
      <c r="AC77" s="0" t="str">
        <f aca="false">IFERROR(CONCATENATE((INDEX($AF$7:$AF$45,SMALL(IF($AF$7:$AF$45&lt;&gt;"",IF($AC$7:$AC$45&lt;&gt;"",ROW($AC$7:$AC$45)-MIN(ROW($AC$7:$AC$45))+1,""),""),ROW()-ROW(A$47)+1))),","),"")</f>
        <v/>
      </c>
      <c r="AD77" s="0" t="str">
        <f aca="false">IFERROR(CONCATENATE(TEXT(INDEX($AC$7:$AC$45,SMALL(IF($AF$7:$AF$45&lt;&gt;"",IF($AC$7:$AC$45&lt;&gt;"",ROW($AC$7:$AC$45)-MIN(ROW($AC$7:$AC$45))+1,""),""),ROW()-ROW(A$47)+1)),"##0"),","),"")</f>
        <v/>
      </c>
      <c r="AE77" s="0" t="str">
        <f aca="false">IFERROR(CONCATENATE((INDEX($A$7:$A$45,SMALL(IF($AF$7:$AF$45&lt;&gt;"",IF($AC$7:$AC$45&lt;&gt;"",ROW($AC$7:$AC$45)-MIN(ROW($AC$7:$AC$45))+1,""),""),ROW()-ROW(A$47)+1))),),"")</f>
        <v/>
      </c>
      <c r="AI77" s="0" t="str">
        <f aca="false">IFERROR(CONCATENATE((INDEX($AL$7:$AL$45,SMALL(IF($AL$7:$AL$45&lt;&gt;"",IF($AI$7:$AI$45&lt;&gt;"",ROW($AI$7:$AI$45)-MIN(ROW($AI$7:$AI$45))+1,""),""),ROW()-ROW(A$47)+1)))," "),"")</f>
        <v/>
      </c>
      <c r="AJ77" s="0" t="str">
        <f aca="false">IFERROR(CONCATENATE(TEXT(INDEX($AI$7:$AI$45,SMALL(IF($AL$7:$AL$45&lt;&gt;"",IF($AI$7:$AI$45&lt;&gt;"",ROW($AI$7:$AI$45)-MIN(ROW($AI$7:$AI$45))+1,""),""),ROW()-ROW(A$47)+1)),"##0")," "),"")</f>
        <v/>
      </c>
      <c r="AK77" s="0" t="str">
        <f aca="false">IFERROR(CONCATENATE((INDEX($A$7:$A$45,SMALL(IF($AL$7:$AL$45&lt;&gt;"",IF($AI$7:$AI$45&lt;&gt;"",ROW($AI$7:$AI$45)-MIN(ROW($AI$7:$AI$45))+1,""),""),ROW()-ROW(A$47)+1))),),"")</f>
        <v/>
      </c>
    </row>
    <row r="78" customFormat="false" ht="15" hidden="false" customHeight="false" outlineLevel="0" collapsed="false">
      <c r="K78" s="0" t="str">
        <f aca="false">IFERROR(CONCATENATE(TEXT(INDEX($K$7:$K$45,SMALL(IF($N$7:$N$45&lt;&gt;"",IF($K$7:$K$45&lt;&gt;"",ROW($K$7:$K$45)-MIN(ROW($K$7:$K$45))+1,""),""),ROW()-ROW(A$47)+1)),"##0"),","),"")</f>
        <v/>
      </c>
      <c r="L78" s="0" t="str">
        <f aca="false">IFERROR(CONCATENATE((INDEX($N$7:$N$45,SMALL(IF($N$7:$N$45&lt;&gt;"",IF($K$7:$K$45&lt;&gt;"",ROW($K$7:$K$45)-MIN(ROW($K$7:$K$45))+1,""),""),ROW()-ROW(A$47)+1))),","),"")</f>
        <v/>
      </c>
      <c r="M78" s="0" t="str">
        <f aca="false">IFERROR(CONCATENATE((INDEX($A$7:$A$45,SMALL(IF($N$7:$N$45&lt;&gt;"",IF($K$7:$K$45&lt;&gt;"",ROW($K$7:$K$45)-MIN(ROW($K$7:$K$45))+1,""),""),ROW()-ROW(A$47)+1))),),"")</f>
        <v/>
      </c>
      <c r="Q78" s="0" t="str">
        <f aca="false">IFERROR(CONCATENATE((INDEX($T$7:$T$45,SMALL(IF($T$7:$T$45&lt;&gt;"",IF($Q$7:$Q$45&lt;&gt;"",ROW($Q$7:$Q$45)-MIN(ROW($Q$7:$Q$45))+1,""),""),ROW()-ROW(A$47)+1)))," "),"")</f>
        <v/>
      </c>
      <c r="R78" s="0" t="str">
        <f aca="false">IFERROR(CONCATENATE(TEXT(INDEX($Q$7:$Q$45,SMALL(IF($T$7:$T$45&lt;&gt;"",IF($Q$7:$Q$45&lt;&gt;"",ROW($Q$7:$Q$45)-MIN(ROW($Q$7:$Q$45))+1,""),""),ROW()-ROW(A$47)+1)),"##0")," "),"")</f>
        <v/>
      </c>
      <c r="S78" s="0" t="str">
        <f aca="false">IFERROR(CONCATENATE((INDEX($A$7:$A$45,SMALL(IF($T$7:$T$45&lt;&gt;"",IF($Q$7:$Q$45&lt;&gt;"",ROW($Q$7:$Q$45)-MIN(ROW($Q$7:$Q$45))+1,""),""),ROW()-ROW(A$47)+1))),),"")</f>
        <v/>
      </c>
      <c r="W78" s="0" t="str">
        <f aca="false">IFERROR(CONCATENATE((INDEX($Z$7:$Z$45,SMALL(IF($Z$7:$Z$45&lt;&gt;"",IF($W$7:$W$45&lt;&gt;"",ROW($W$7:$W$45)-MIN(ROW($W$7:$W$45))+1,""),""),ROW()-ROW(A$47)+1)))," "),"")</f>
        <v/>
      </c>
      <c r="X78" s="0" t="str">
        <f aca="false">IFERROR(CONCATENATE(TEXT(INDEX($W$7:$W$45,SMALL(IF($Z$7:$Z$45&lt;&gt;"",IF($W$7:$W$45&lt;&gt;"",ROW($W$7:$W$45)-MIN(ROW($W$7:$W$45))+1,""),""),ROW()-ROW(A$47)+1)),"##0")," "),"")</f>
        <v/>
      </c>
      <c r="Y78" s="0" t="str">
        <f aca="false">IFERROR(CONCATENATE((INDEX($A$7:$A$45,SMALL(IF($Z$7:$Z$45&lt;&gt;"",IF($W$7:$W$45&lt;&gt;"",ROW($W$7:$W$45)-MIN(ROW($W$7:$W$45))+1,""),""),ROW()-ROW(A$47)+1))),),"")</f>
        <v/>
      </c>
      <c r="AC78" s="0" t="str">
        <f aca="false">IFERROR(CONCATENATE((INDEX($AF$7:$AF$45,SMALL(IF($AF$7:$AF$45&lt;&gt;"",IF($AC$7:$AC$45&lt;&gt;"",ROW($AC$7:$AC$45)-MIN(ROW($AC$7:$AC$45))+1,""),""),ROW()-ROW(A$47)+1))),","),"")</f>
        <v/>
      </c>
      <c r="AD78" s="0" t="str">
        <f aca="false">IFERROR(CONCATENATE(TEXT(INDEX($AC$7:$AC$45,SMALL(IF($AF$7:$AF$45&lt;&gt;"",IF($AC$7:$AC$45&lt;&gt;"",ROW($AC$7:$AC$45)-MIN(ROW($AC$7:$AC$45))+1,""),""),ROW()-ROW(A$47)+1)),"##0"),","),"")</f>
        <v/>
      </c>
      <c r="AE78" s="0" t="str">
        <f aca="false">IFERROR(CONCATENATE((INDEX($A$7:$A$45,SMALL(IF($AF$7:$AF$45&lt;&gt;"",IF($AC$7:$AC$45&lt;&gt;"",ROW($AC$7:$AC$45)-MIN(ROW($AC$7:$AC$45))+1,""),""),ROW()-ROW(A$47)+1))),),"")</f>
        <v/>
      </c>
      <c r="AI78" s="0" t="str">
        <f aca="false">IFERROR(CONCATENATE((INDEX($AL$7:$AL$45,SMALL(IF($AL$7:$AL$45&lt;&gt;"",IF($AI$7:$AI$45&lt;&gt;"",ROW($AI$7:$AI$45)-MIN(ROW($AI$7:$AI$45))+1,""),""),ROW()-ROW(A$47)+1)))," "),"")</f>
        <v/>
      </c>
      <c r="AJ78" s="0" t="str">
        <f aca="false">IFERROR(CONCATENATE(TEXT(INDEX($AI$7:$AI$45,SMALL(IF($AL$7:$AL$45&lt;&gt;"",IF($AI$7:$AI$45&lt;&gt;"",ROW($AI$7:$AI$45)-MIN(ROW($AI$7:$AI$45))+1,""),""),ROW()-ROW(A$47)+1)),"##0")," "),"")</f>
        <v/>
      </c>
      <c r="AK78" s="0" t="str">
        <f aca="false">IFERROR(CONCATENATE((INDEX($A$7:$A$45,SMALL(IF($AL$7:$AL$45&lt;&gt;"",IF($AI$7:$AI$45&lt;&gt;"",ROW($AI$7:$AI$45)-MIN(ROW($AI$7:$AI$45))+1,""),""),ROW()-ROW(A$47)+1))),),"")</f>
        <v/>
      </c>
    </row>
    <row r="79" customFormat="false" ht="15" hidden="false" customHeight="false" outlineLevel="0" collapsed="false">
      <c r="K79" s="0" t="str">
        <f aca="false">IFERROR(CONCATENATE(TEXT(INDEX($K$7:$K$45,SMALL(IF($N$7:$N$45&lt;&gt;"",IF($K$7:$K$45&lt;&gt;"",ROW($K$7:$K$45)-MIN(ROW($K$7:$K$45))+1,""),""),ROW()-ROW(A$47)+1)),"##0"),","),"")</f>
        <v/>
      </c>
      <c r="L79" s="0" t="str">
        <f aca="false">IFERROR(CONCATENATE((INDEX($N$7:$N$45,SMALL(IF($N$7:$N$45&lt;&gt;"",IF($K$7:$K$45&lt;&gt;"",ROW($K$7:$K$45)-MIN(ROW($K$7:$K$45))+1,""),""),ROW()-ROW(A$47)+1))),","),"")</f>
        <v/>
      </c>
      <c r="M79" s="0" t="str">
        <f aca="false">IFERROR(CONCATENATE((INDEX($A$7:$A$45,SMALL(IF($N$7:$N$45&lt;&gt;"",IF($K$7:$K$45&lt;&gt;"",ROW($K$7:$K$45)-MIN(ROW($K$7:$K$45))+1,""),""),ROW()-ROW(A$47)+1))),),"")</f>
        <v/>
      </c>
      <c r="Q79" s="0" t="str">
        <f aca="false">IFERROR(CONCATENATE((INDEX($T$7:$T$45,SMALL(IF($T$7:$T$45&lt;&gt;"",IF($Q$7:$Q$45&lt;&gt;"",ROW($Q$7:$Q$45)-MIN(ROW($Q$7:$Q$45))+1,""),""),ROW()-ROW(A$47)+1)))," "),"")</f>
        <v/>
      </c>
      <c r="R79" s="0" t="str">
        <f aca="false">IFERROR(CONCATENATE(TEXT(INDEX($Q$7:$Q$45,SMALL(IF($T$7:$T$45&lt;&gt;"",IF($Q$7:$Q$45&lt;&gt;"",ROW($Q$7:$Q$45)-MIN(ROW($Q$7:$Q$45))+1,""),""),ROW()-ROW(A$47)+1)),"##0")," "),"")</f>
        <v/>
      </c>
      <c r="S79" s="0" t="str">
        <f aca="false">IFERROR(CONCATENATE((INDEX($A$7:$A$45,SMALL(IF($T$7:$T$45&lt;&gt;"",IF($Q$7:$Q$45&lt;&gt;"",ROW($Q$7:$Q$45)-MIN(ROW($Q$7:$Q$45))+1,""),""),ROW()-ROW(A$47)+1))),),"")</f>
        <v/>
      </c>
      <c r="W79" s="0" t="str">
        <f aca="false">IFERROR(CONCATENATE((INDEX($Z$7:$Z$45,SMALL(IF($Z$7:$Z$45&lt;&gt;"",IF($W$7:$W$45&lt;&gt;"",ROW($W$7:$W$45)-MIN(ROW($W$7:$W$45))+1,""),""),ROW()-ROW(A$47)+1)))," "),"")</f>
        <v/>
      </c>
      <c r="X79" s="0" t="str">
        <f aca="false">IFERROR(CONCATENATE(TEXT(INDEX($W$7:$W$45,SMALL(IF($Z$7:$Z$45&lt;&gt;"",IF($W$7:$W$45&lt;&gt;"",ROW($W$7:$W$45)-MIN(ROW($W$7:$W$45))+1,""),""),ROW()-ROW(A$47)+1)),"##0")," "),"")</f>
        <v/>
      </c>
      <c r="Y79" s="0" t="str">
        <f aca="false">IFERROR(CONCATENATE((INDEX($A$7:$A$45,SMALL(IF($Z$7:$Z$45&lt;&gt;"",IF($W$7:$W$45&lt;&gt;"",ROW($W$7:$W$45)-MIN(ROW($W$7:$W$45))+1,""),""),ROW()-ROW(A$47)+1))),),"")</f>
        <v/>
      </c>
      <c r="AC79" s="0" t="str">
        <f aca="false">IFERROR(CONCATENATE((INDEX($AF$7:$AF$45,SMALL(IF($AF$7:$AF$45&lt;&gt;"",IF($AC$7:$AC$45&lt;&gt;"",ROW($AC$7:$AC$45)-MIN(ROW($AC$7:$AC$45))+1,""),""),ROW()-ROW(A$47)+1))),","),"")</f>
        <v/>
      </c>
      <c r="AD79" s="0" t="str">
        <f aca="false">IFERROR(CONCATENATE(TEXT(INDEX($AC$7:$AC$45,SMALL(IF($AF$7:$AF$45&lt;&gt;"",IF($AC$7:$AC$45&lt;&gt;"",ROW($AC$7:$AC$45)-MIN(ROW($AC$7:$AC$45))+1,""),""),ROW()-ROW(A$47)+1)),"##0"),","),"")</f>
        <v/>
      </c>
      <c r="AE79" s="0" t="str">
        <f aca="false">IFERROR(CONCATENATE((INDEX($A$7:$A$45,SMALL(IF($AF$7:$AF$45&lt;&gt;"",IF($AC$7:$AC$45&lt;&gt;"",ROW($AC$7:$AC$45)-MIN(ROW($AC$7:$AC$45))+1,""),""),ROW()-ROW(A$47)+1))),),"")</f>
        <v/>
      </c>
      <c r="AI79" s="0" t="str">
        <f aca="false">IFERROR(CONCATENATE((INDEX($AL$7:$AL$45,SMALL(IF($AL$7:$AL$45&lt;&gt;"",IF($AI$7:$AI$45&lt;&gt;"",ROW($AI$7:$AI$45)-MIN(ROW($AI$7:$AI$45))+1,""),""),ROW()-ROW(A$47)+1)))," "),"")</f>
        <v/>
      </c>
      <c r="AJ79" s="0" t="str">
        <f aca="false">IFERROR(CONCATENATE(TEXT(INDEX($AI$7:$AI$45,SMALL(IF($AL$7:$AL$45&lt;&gt;"",IF($AI$7:$AI$45&lt;&gt;"",ROW($AI$7:$AI$45)-MIN(ROW($AI$7:$AI$45))+1,""),""),ROW()-ROW(A$47)+1)),"##0")," "),"")</f>
        <v/>
      </c>
      <c r="AK79" s="0" t="str">
        <f aca="false">IFERROR(CONCATENATE((INDEX($A$7:$A$45,SMALL(IF($AL$7:$AL$45&lt;&gt;"",IF($AI$7:$AI$45&lt;&gt;"",ROW($AI$7:$AI$45)-MIN(ROW($AI$7:$AI$45))+1,""),""),ROW()-ROW(A$47)+1))),),"")</f>
        <v/>
      </c>
    </row>
    <row r="80" customFormat="false" ht="15" hidden="false" customHeight="false" outlineLevel="0" collapsed="false">
      <c r="K80" s="0" t="str">
        <f aca="false">IFERROR(CONCATENATE(TEXT(INDEX($K$7:$K$45,SMALL(IF($N$7:$N$45&lt;&gt;"",IF($K$7:$K$45&lt;&gt;"",ROW($K$7:$K$45)-MIN(ROW($K$7:$K$45))+1,""),""),ROW()-ROW(A$47)+1)),"##0"),","),"")</f>
        <v/>
      </c>
      <c r="L80" s="0" t="str">
        <f aca="false">IFERROR(CONCATENATE((INDEX($N$7:$N$45,SMALL(IF($N$7:$N$45&lt;&gt;"",IF($K$7:$K$45&lt;&gt;"",ROW($K$7:$K$45)-MIN(ROW($K$7:$K$45))+1,""),""),ROW()-ROW(A$47)+1))),","),"")</f>
        <v/>
      </c>
      <c r="M80" s="0" t="str">
        <f aca="false">IFERROR(CONCATENATE((INDEX($A$7:$A$45,SMALL(IF($N$7:$N$45&lt;&gt;"",IF($K$7:$K$45&lt;&gt;"",ROW($K$7:$K$45)-MIN(ROW($K$7:$K$45))+1,""),""),ROW()-ROW(A$47)+1))),),"")</f>
        <v/>
      </c>
      <c r="Q80" s="0" t="str">
        <f aca="false">IFERROR(CONCATENATE((INDEX($T$7:$T$45,SMALL(IF($T$7:$T$45&lt;&gt;"",IF($Q$7:$Q$45&lt;&gt;"",ROW($Q$7:$Q$45)-MIN(ROW($Q$7:$Q$45))+1,""),""),ROW()-ROW(A$47)+1)))," "),"")</f>
        <v/>
      </c>
      <c r="R80" s="0" t="str">
        <f aca="false">IFERROR(CONCATENATE(TEXT(INDEX($Q$7:$Q$45,SMALL(IF($T$7:$T$45&lt;&gt;"",IF($Q$7:$Q$45&lt;&gt;"",ROW($Q$7:$Q$45)-MIN(ROW($Q$7:$Q$45))+1,""),""),ROW()-ROW(A$47)+1)),"##0")," "),"")</f>
        <v/>
      </c>
      <c r="S80" s="0" t="str">
        <f aca="false">IFERROR(CONCATENATE((INDEX($A$7:$A$45,SMALL(IF($T$7:$T$45&lt;&gt;"",IF($Q$7:$Q$45&lt;&gt;"",ROW($Q$7:$Q$45)-MIN(ROW($Q$7:$Q$45))+1,""),""),ROW()-ROW(A$47)+1))),),"")</f>
        <v/>
      </c>
      <c r="W80" s="0" t="str">
        <f aca="false">IFERROR(CONCATENATE((INDEX($Z$7:$Z$45,SMALL(IF($Z$7:$Z$45&lt;&gt;"",IF($W$7:$W$45&lt;&gt;"",ROW($W$7:$W$45)-MIN(ROW($W$7:$W$45))+1,""),""),ROW()-ROW(A$47)+1)))," "),"")</f>
        <v/>
      </c>
      <c r="X80" s="0" t="str">
        <f aca="false">IFERROR(CONCATENATE(TEXT(INDEX($W$7:$W$45,SMALL(IF($Z$7:$Z$45&lt;&gt;"",IF($W$7:$W$45&lt;&gt;"",ROW($W$7:$W$45)-MIN(ROW($W$7:$W$45))+1,""),""),ROW()-ROW(A$47)+1)),"##0")," "),"")</f>
        <v/>
      </c>
      <c r="Y80" s="0" t="str">
        <f aca="false">IFERROR(CONCATENATE((INDEX($A$7:$A$45,SMALL(IF($Z$7:$Z$45&lt;&gt;"",IF($W$7:$W$45&lt;&gt;"",ROW($W$7:$W$45)-MIN(ROW($W$7:$W$45))+1,""),""),ROW()-ROW(A$47)+1))),),"")</f>
        <v/>
      </c>
      <c r="AC80" s="0" t="str">
        <f aca="false">IFERROR(CONCATENATE((INDEX($AF$7:$AF$45,SMALL(IF($AF$7:$AF$45&lt;&gt;"",IF($AC$7:$AC$45&lt;&gt;"",ROW($AC$7:$AC$45)-MIN(ROW($AC$7:$AC$45))+1,""),""),ROW()-ROW(A$47)+1))),","),"")</f>
        <v/>
      </c>
      <c r="AD80" s="0" t="str">
        <f aca="false">IFERROR(CONCATENATE(TEXT(INDEX($AC$7:$AC$45,SMALL(IF($AF$7:$AF$45&lt;&gt;"",IF($AC$7:$AC$45&lt;&gt;"",ROW($AC$7:$AC$45)-MIN(ROW($AC$7:$AC$45))+1,""),""),ROW()-ROW(A$47)+1)),"##0"),","),"")</f>
        <v/>
      </c>
      <c r="AE80" s="0" t="str">
        <f aca="false">IFERROR(CONCATENATE((INDEX($A$7:$A$45,SMALL(IF($AF$7:$AF$45&lt;&gt;"",IF($AC$7:$AC$45&lt;&gt;"",ROW($AC$7:$AC$45)-MIN(ROW($AC$7:$AC$45))+1,""),""),ROW()-ROW(A$47)+1))),),"")</f>
        <v/>
      </c>
      <c r="AI80" s="0" t="str">
        <f aca="false">IFERROR(CONCATENATE((INDEX($AL$7:$AL$45,SMALL(IF($AL$7:$AL$45&lt;&gt;"",IF($AI$7:$AI$45&lt;&gt;"",ROW($AI$7:$AI$45)-MIN(ROW($AI$7:$AI$45))+1,""),""),ROW()-ROW(A$47)+1)))," "),"")</f>
        <v/>
      </c>
      <c r="AJ80" s="0" t="str">
        <f aca="false">IFERROR(CONCATENATE(TEXT(INDEX($AI$7:$AI$45,SMALL(IF($AL$7:$AL$45&lt;&gt;"",IF($AI$7:$AI$45&lt;&gt;"",ROW($AI$7:$AI$45)-MIN(ROW($AI$7:$AI$45))+1,""),""),ROW()-ROW(A$47)+1)),"##0")," "),"")</f>
        <v/>
      </c>
      <c r="AK80" s="0" t="str">
        <f aca="false">IFERROR(CONCATENATE((INDEX($A$7:$A$45,SMALL(IF($AL$7:$AL$45&lt;&gt;"",IF($AI$7:$AI$45&lt;&gt;"",ROW($AI$7:$AI$45)-MIN(ROW($AI$7:$AI$45))+1,""),""),ROW()-ROW(A$47)+1))),),"")</f>
        <v/>
      </c>
    </row>
    <row r="81" customFormat="false" ht="15" hidden="false" customHeight="false" outlineLevel="0" collapsed="false">
      <c r="K81" s="0" t="str">
        <f aca="false">IFERROR(CONCATENATE(TEXT(INDEX($K$7:$K$45,SMALL(IF($N$7:$N$45&lt;&gt;"",IF($K$7:$K$45&lt;&gt;"",ROW($K$7:$K$45)-MIN(ROW($K$7:$K$45))+1,""),""),ROW()-ROW(A$47)+1)),"##0"),","),"")</f>
        <v/>
      </c>
      <c r="L81" s="0" t="str">
        <f aca="false">IFERROR(CONCATENATE((INDEX($N$7:$N$45,SMALL(IF($N$7:$N$45&lt;&gt;"",IF($K$7:$K$45&lt;&gt;"",ROW($K$7:$K$45)-MIN(ROW($K$7:$K$45))+1,""),""),ROW()-ROW(A$47)+1))),","),"")</f>
        <v/>
      </c>
      <c r="M81" s="0" t="str">
        <f aca="false">IFERROR(CONCATENATE((INDEX($A$7:$A$45,SMALL(IF($N$7:$N$45&lt;&gt;"",IF($K$7:$K$45&lt;&gt;"",ROW($K$7:$K$45)-MIN(ROW($K$7:$K$45))+1,""),""),ROW()-ROW(A$47)+1))),),"")</f>
        <v/>
      </c>
      <c r="Q81" s="0" t="str">
        <f aca="false">IFERROR(CONCATENATE((INDEX($T$7:$T$45,SMALL(IF($T$7:$T$45&lt;&gt;"",IF($Q$7:$Q$45&lt;&gt;"",ROW($Q$7:$Q$45)-MIN(ROW($Q$7:$Q$45))+1,""),""),ROW()-ROW(A$47)+1)))," "),"")</f>
        <v/>
      </c>
      <c r="R81" s="0" t="str">
        <f aca="false">IFERROR(CONCATENATE(TEXT(INDEX($Q$7:$Q$45,SMALL(IF($T$7:$T$45&lt;&gt;"",IF($Q$7:$Q$45&lt;&gt;"",ROW($Q$7:$Q$45)-MIN(ROW($Q$7:$Q$45))+1,""),""),ROW()-ROW(A$47)+1)),"##0")," "),"")</f>
        <v/>
      </c>
      <c r="S81" s="0" t="str">
        <f aca="false">IFERROR(CONCATENATE((INDEX($A$7:$A$45,SMALL(IF($T$7:$T$45&lt;&gt;"",IF($Q$7:$Q$45&lt;&gt;"",ROW($Q$7:$Q$45)-MIN(ROW($Q$7:$Q$45))+1,""),""),ROW()-ROW(A$47)+1))),),"")</f>
        <v/>
      </c>
      <c r="W81" s="0" t="str">
        <f aca="false">IFERROR(CONCATENATE((INDEX($Z$7:$Z$45,SMALL(IF($Z$7:$Z$45&lt;&gt;"",IF($W$7:$W$45&lt;&gt;"",ROW($W$7:$W$45)-MIN(ROW($W$7:$W$45))+1,""),""),ROW()-ROW(A$47)+1)))," "),"")</f>
        <v/>
      </c>
      <c r="X81" s="0" t="str">
        <f aca="false">IFERROR(CONCATENATE(TEXT(INDEX($W$7:$W$45,SMALL(IF($Z$7:$Z$45&lt;&gt;"",IF($W$7:$W$45&lt;&gt;"",ROW($W$7:$W$45)-MIN(ROW($W$7:$W$45))+1,""),""),ROW()-ROW(A$47)+1)),"##0")," "),"")</f>
        <v/>
      </c>
      <c r="Y81" s="0" t="str">
        <f aca="false">IFERROR(CONCATENATE((INDEX($A$7:$A$45,SMALL(IF($Z$7:$Z$45&lt;&gt;"",IF($W$7:$W$45&lt;&gt;"",ROW($W$7:$W$45)-MIN(ROW($W$7:$W$45))+1,""),""),ROW()-ROW(A$47)+1))),),"")</f>
        <v/>
      </c>
      <c r="AC81" s="0" t="str">
        <f aca="false">IFERROR(CONCATENATE((INDEX($AF$7:$AF$45,SMALL(IF($AF$7:$AF$45&lt;&gt;"",IF($AC$7:$AC$45&lt;&gt;"",ROW($AC$7:$AC$45)-MIN(ROW($AC$7:$AC$45))+1,""),""),ROW()-ROW(A$47)+1))),","),"")</f>
        <v/>
      </c>
      <c r="AD81" s="0" t="str">
        <f aca="false">IFERROR(CONCATENATE(TEXT(INDEX($AC$7:$AC$45,SMALL(IF($AF$7:$AF$45&lt;&gt;"",IF($AC$7:$AC$45&lt;&gt;"",ROW($AC$7:$AC$45)-MIN(ROW($AC$7:$AC$45))+1,""),""),ROW()-ROW(A$47)+1)),"##0"),","),"")</f>
        <v/>
      </c>
      <c r="AE81" s="0" t="str">
        <f aca="false">IFERROR(CONCATENATE((INDEX($A$7:$A$45,SMALL(IF($AF$7:$AF$45&lt;&gt;"",IF($AC$7:$AC$45&lt;&gt;"",ROW($AC$7:$AC$45)-MIN(ROW($AC$7:$AC$45))+1,""),""),ROW()-ROW(A$47)+1))),),"")</f>
        <v/>
      </c>
      <c r="AI81" s="0" t="str">
        <f aca="false">IFERROR(CONCATENATE((INDEX($AL$7:$AL$45,SMALL(IF($AL$7:$AL$45&lt;&gt;"",IF($AI$7:$AI$45&lt;&gt;"",ROW($AI$7:$AI$45)-MIN(ROW($AI$7:$AI$45))+1,""),""),ROW()-ROW(A$47)+1)))," "),"")</f>
        <v/>
      </c>
      <c r="AJ81" s="0" t="str">
        <f aca="false">IFERROR(CONCATENATE(TEXT(INDEX($AI$7:$AI$45,SMALL(IF($AL$7:$AL$45&lt;&gt;"",IF($AI$7:$AI$45&lt;&gt;"",ROW($AI$7:$AI$45)-MIN(ROW($AI$7:$AI$45))+1,""),""),ROW()-ROW(A$47)+1)),"##0")," "),"")</f>
        <v/>
      </c>
      <c r="AK81" s="0" t="str">
        <f aca="false">IFERROR(CONCATENATE((INDEX($A$7:$A$45,SMALL(IF($AL$7:$AL$45&lt;&gt;"",IF($AI$7:$AI$45&lt;&gt;"",ROW($AI$7:$AI$45)-MIN(ROW($AI$7:$AI$45))+1,""),""),ROW()-ROW(A$47)+1))),),"")</f>
        <v/>
      </c>
    </row>
    <row r="82" customFormat="false" ht="15" hidden="false" customHeight="false" outlineLevel="0" collapsed="false">
      <c r="K82" s="0" t="str">
        <f aca="false">IFERROR(CONCATENATE(TEXT(INDEX($K$7:$K$45,SMALL(IF($N$7:$N$45&lt;&gt;"",IF($K$7:$K$45&lt;&gt;"",ROW($K$7:$K$45)-MIN(ROW($K$7:$K$45))+1,""),""),ROW()-ROW(A$47)+1)),"##0"),","),"")</f>
        <v/>
      </c>
      <c r="L82" s="0" t="str">
        <f aca="false">IFERROR(CONCATENATE((INDEX($N$7:$N$45,SMALL(IF($N$7:$N$45&lt;&gt;"",IF($K$7:$K$45&lt;&gt;"",ROW($K$7:$K$45)-MIN(ROW($K$7:$K$45))+1,""),""),ROW()-ROW(A$47)+1))),","),"")</f>
        <v/>
      </c>
      <c r="M82" s="0" t="str">
        <f aca="false">IFERROR(CONCATENATE((INDEX($A$7:$A$45,SMALL(IF($N$7:$N$45&lt;&gt;"",IF($K$7:$K$45&lt;&gt;"",ROW($K$7:$K$45)-MIN(ROW($K$7:$K$45))+1,""),""),ROW()-ROW(A$47)+1))),),"")</f>
        <v/>
      </c>
      <c r="Q82" s="0" t="str">
        <f aca="false">IFERROR(CONCATENATE((INDEX($T$7:$T$45,SMALL(IF($T$7:$T$45&lt;&gt;"",IF($Q$7:$Q$45&lt;&gt;"",ROW($Q$7:$Q$45)-MIN(ROW($Q$7:$Q$45))+1,""),""),ROW()-ROW(A$47)+1)))," "),"")</f>
        <v/>
      </c>
      <c r="R82" s="0" t="str">
        <f aca="false">IFERROR(CONCATENATE(TEXT(INDEX($Q$7:$Q$45,SMALL(IF($T$7:$T$45&lt;&gt;"",IF($Q$7:$Q$45&lt;&gt;"",ROW($Q$7:$Q$45)-MIN(ROW($Q$7:$Q$45))+1,""),""),ROW()-ROW(A$47)+1)),"##0")," "),"")</f>
        <v/>
      </c>
      <c r="S82" s="0" t="str">
        <f aca="false">IFERROR(CONCATENATE((INDEX($A$7:$A$45,SMALL(IF($T$7:$T$45&lt;&gt;"",IF($Q$7:$Q$45&lt;&gt;"",ROW($Q$7:$Q$45)-MIN(ROW($Q$7:$Q$45))+1,""),""),ROW()-ROW(A$47)+1))),),"")</f>
        <v/>
      </c>
      <c r="W82" s="0" t="str">
        <f aca="false">IFERROR(CONCATENATE((INDEX($Z$7:$Z$45,SMALL(IF($Z$7:$Z$45&lt;&gt;"",IF($W$7:$W$45&lt;&gt;"",ROW($W$7:$W$45)-MIN(ROW($W$7:$W$45))+1,""),""),ROW()-ROW(A$47)+1)))," "),"")</f>
        <v/>
      </c>
      <c r="X82" s="0" t="str">
        <f aca="false">IFERROR(CONCATENATE(TEXT(INDEX($W$7:$W$45,SMALL(IF($Z$7:$Z$45&lt;&gt;"",IF($W$7:$W$45&lt;&gt;"",ROW($W$7:$W$45)-MIN(ROW($W$7:$W$45))+1,""),""),ROW()-ROW(A$47)+1)),"##0")," "),"")</f>
        <v/>
      </c>
      <c r="Y82" s="0" t="str">
        <f aca="false">IFERROR(CONCATENATE((INDEX($A$7:$A$45,SMALL(IF($Z$7:$Z$45&lt;&gt;"",IF($W$7:$W$45&lt;&gt;"",ROW($W$7:$W$45)-MIN(ROW($W$7:$W$45))+1,""),""),ROW()-ROW(A$47)+1))),),"")</f>
        <v/>
      </c>
      <c r="AC82" s="0" t="str">
        <f aca="false">IFERROR(CONCATENATE((INDEX($AF$7:$AF$45,SMALL(IF($AF$7:$AF$45&lt;&gt;"",IF($AC$7:$AC$45&lt;&gt;"",ROW($AC$7:$AC$45)-MIN(ROW($AC$7:$AC$45))+1,""),""),ROW()-ROW(A$47)+1))),","),"")</f>
        <v/>
      </c>
      <c r="AD82" s="0" t="str">
        <f aca="false">IFERROR(CONCATENATE(TEXT(INDEX($AC$7:$AC$45,SMALL(IF($AF$7:$AF$45&lt;&gt;"",IF($AC$7:$AC$45&lt;&gt;"",ROW($AC$7:$AC$45)-MIN(ROW($AC$7:$AC$45))+1,""),""),ROW()-ROW(A$47)+1)),"##0"),","),"")</f>
        <v/>
      </c>
      <c r="AE82" s="0" t="str">
        <f aca="false">IFERROR(CONCATENATE((INDEX($A$7:$A$45,SMALL(IF($AF$7:$AF$45&lt;&gt;"",IF($AC$7:$AC$45&lt;&gt;"",ROW($AC$7:$AC$45)-MIN(ROW($AC$7:$AC$45))+1,""),""),ROW()-ROW(A$47)+1))),),"")</f>
        <v/>
      </c>
      <c r="AI82" s="0" t="str">
        <f aca="false">IFERROR(CONCATENATE((INDEX($AL$7:$AL$45,SMALL(IF($AL$7:$AL$45&lt;&gt;"",IF($AI$7:$AI$45&lt;&gt;"",ROW($AI$7:$AI$45)-MIN(ROW($AI$7:$AI$45))+1,""),""),ROW()-ROW(A$47)+1)))," "),"")</f>
        <v/>
      </c>
      <c r="AJ82" s="0" t="str">
        <f aca="false">IFERROR(CONCATENATE(TEXT(INDEX($AI$7:$AI$45,SMALL(IF($AL$7:$AL$45&lt;&gt;"",IF($AI$7:$AI$45&lt;&gt;"",ROW($AI$7:$AI$45)-MIN(ROW($AI$7:$AI$45))+1,""),""),ROW()-ROW(A$47)+1)),"##0")," "),"")</f>
        <v/>
      </c>
      <c r="AK82" s="0" t="str">
        <f aca="false">IFERROR(CONCATENATE((INDEX($A$7:$A$45,SMALL(IF($AL$7:$AL$45&lt;&gt;"",IF($AI$7:$AI$45&lt;&gt;"",ROW($AI$7:$AI$45)-MIN(ROW($AI$7:$AI$45))+1,""),""),ROW()-ROW(A$47)+1))),),"")</f>
        <v/>
      </c>
    </row>
    <row r="83" customFormat="false" ht="15" hidden="false" customHeight="false" outlineLevel="0" collapsed="false">
      <c r="K83" s="0" t="str">
        <f aca="false">IFERROR(CONCATENATE(TEXT(INDEX($K$7:$K$45,SMALL(IF($N$7:$N$45&lt;&gt;"",IF($K$7:$K$45&lt;&gt;"",ROW($K$7:$K$45)-MIN(ROW($K$7:$K$45))+1,""),""),ROW()-ROW(A$47)+1)),"##0"),","),"")</f>
        <v/>
      </c>
      <c r="L83" s="0" t="str">
        <f aca="false">IFERROR(CONCATENATE((INDEX($N$7:$N$45,SMALL(IF($N$7:$N$45&lt;&gt;"",IF($K$7:$K$45&lt;&gt;"",ROW($K$7:$K$45)-MIN(ROW($K$7:$K$45))+1,""),""),ROW()-ROW(A$47)+1))),","),"")</f>
        <v/>
      </c>
      <c r="M83" s="0" t="str">
        <f aca="false">IFERROR(CONCATENATE((INDEX($A$7:$A$45,SMALL(IF($N$7:$N$45&lt;&gt;"",IF($K$7:$K$45&lt;&gt;"",ROW($K$7:$K$45)-MIN(ROW($K$7:$K$45))+1,""),""),ROW()-ROW(A$47)+1))),),"")</f>
        <v/>
      </c>
      <c r="Q83" s="0" t="str">
        <f aca="false">IFERROR(CONCATENATE((INDEX($T$7:$T$45,SMALL(IF($T$7:$T$45&lt;&gt;"",IF($Q$7:$Q$45&lt;&gt;"",ROW($Q$7:$Q$45)-MIN(ROW($Q$7:$Q$45))+1,""),""),ROW()-ROW(A$47)+1)))," "),"")</f>
        <v/>
      </c>
      <c r="R83" s="0" t="str">
        <f aca="false">IFERROR(CONCATENATE(TEXT(INDEX($Q$7:$Q$45,SMALL(IF($T$7:$T$45&lt;&gt;"",IF($Q$7:$Q$45&lt;&gt;"",ROW($Q$7:$Q$45)-MIN(ROW($Q$7:$Q$45))+1,""),""),ROW()-ROW(A$47)+1)),"##0")," "),"")</f>
        <v/>
      </c>
      <c r="S83" s="0" t="str">
        <f aca="false">IFERROR(CONCATENATE((INDEX($A$7:$A$45,SMALL(IF($T$7:$T$45&lt;&gt;"",IF($Q$7:$Q$45&lt;&gt;"",ROW($Q$7:$Q$45)-MIN(ROW($Q$7:$Q$45))+1,""),""),ROW()-ROW(A$47)+1))),),"")</f>
        <v/>
      </c>
      <c r="W83" s="0" t="str">
        <f aca="false">IFERROR(CONCATENATE((INDEX($Z$7:$Z$45,SMALL(IF($Z$7:$Z$45&lt;&gt;"",IF($W$7:$W$45&lt;&gt;"",ROW($W$7:$W$45)-MIN(ROW($W$7:$W$45))+1,""),""),ROW()-ROW(A$47)+1)))," "),"")</f>
        <v/>
      </c>
      <c r="X83" s="0" t="str">
        <f aca="false">IFERROR(CONCATENATE(TEXT(INDEX($W$7:$W$45,SMALL(IF($Z$7:$Z$45&lt;&gt;"",IF($W$7:$W$45&lt;&gt;"",ROW($W$7:$W$45)-MIN(ROW($W$7:$W$45))+1,""),""),ROW()-ROW(A$47)+1)),"##0")," "),"")</f>
        <v/>
      </c>
      <c r="Y83" s="0" t="str">
        <f aca="false">IFERROR(CONCATENATE((INDEX($A$7:$A$45,SMALL(IF($Z$7:$Z$45&lt;&gt;"",IF($W$7:$W$45&lt;&gt;"",ROW($W$7:$W$45)-MIN(ROW($W$7:$W$45))+1,""),""),ROW()-ROW(A$47)+1))),),"")</f>
        <v/>
      </c>
      <c r="AC83" s="0" t="str">
        <f aca="false">IFERROR(CONCATENATE((INDEX($AF$7:$AF$45,SMALL(IF($AF$7:$AF$45&lt;&gt;"",IF($AC$7:$AC$45&lt;&gt;"",ROW($AC$7:$AC$45)-MIN(ROW($AC$7:$AC$45))+1,""),""),ROW()-ROW(A$47)+1))),","),"")</f>
        <v/>
      </c>
      <c r="AD83" s="0" t="str">
        <f aca="false">IFERROR(CONCATENATE(TEXT(INDEX($AC$7:$AC$45,SMALL(IF($AF$7:$AF$45&lt;&gt;"",IF($AC$7:$AC$45&lt;&gt;"",ROW($AC$7:$AC$45)-MIN(ROW($AC$7:$AC$45))+1,""),""),ROW()-ROW(A$47)+1)),"##0"),","),"")</f>
        <v/>
      </c>
      <c r="AE83" s="0" t="str">
        <f aca="false">IFERROR(CONCATENATE((INDEX($A$7:$A$45,SMALL(IF($AF$7:$AF$45&lt;&gt;"",IF($AC$7:$AC$45&lt;&gt;"",ROW($AC$7:$AC$45)-MIN(ROW($AC$7:$AC$45))+1,""),""),ROW()-ROW(A$47)+1))),),"")</f>
        <v/>
      </c>
      <c r="AI83" s="0" t="str">
        <f aca="false">IFERROR(CONCATENATE((INDEX($AL$7:$AL$45,SMALL(IF($AL$7:$AL$45&lt;&gt;"",IF($AI$7:$AI$45&lt;&gt;"",ROW($AI$7:$AI$45)-MIN(ROW($AI$7:$AI$45))+1,""),""),ROW()-ROW(A$47)+1)))," "),"")</f>
        <v/>
      </c>
      <c r="AJ83" s="0" t="str">
        <f aca="false">IFERROR(CONCATENATE(TEXT(INDEX($AI$7:$AI$45,SMALL(IF($AL$7:$AL$45&lt;&gt;"",IF($AI$7:$AI$45&lt;&gt;"",ROW($AI$7:$AI$45)-MIN(ROW($AI$7:$AI$45))+1,""),""),ROW()-ROW(A$47)+1)),"##0")," "),"")</f>
        <v/>
      </c>
      <c r="AK83" s="0" t="str">
        <f aca="false">IFERROR(CONCATENATE((INDEX($A$7:$A$45,SMALL(IF($AL$7:$AL$45&lt;&gt;"",IF($AI$7:$AI$45&lt;&gt;"",ROW($AI$7:$AI$45)-MIN(ROW($AI$7:$AI$45))+1,""),""),ROW()-ROW(A$47)+1))),),"")</f>
        <v/>
      </c>
    </row>
    <row r="84" customFormat="false" ht="15" hidden="false" customHeight="false" outlineLevel="0" collapsed="false">
      <c r="K84" s="0" t="str">
        <f aca="false">IFERROR(CONCATENATE(TEXT(INDEX($K$7:$K$45,SMALL(IF($N$7:$N$45&lt;&gt;"",IF($K$7:$K$45&lt;&gt;"",ROW($K$7:$K$45)-MIN(ROW($K$7:$K$45))+1,""),""),ROW()-ROW(A$47)+1)),"##0"),","),"")</f>
        <v/>
      </c>
      <c r="L84" s="0" t="str">
        <f aca="false">IFERROR(CONCATENATE((INDEX($N$7:$N$45,SMALL(IF($N$7:$N$45&lt;&gt;"",IF($K$7:$K$45&lt;&gt;"",ROW($K$7:$K$45)-MIN(ROW($K$7:$K$45))+1,""),""),ROW()-ROW(A$47)+1))),","),"")</f>
        <v/>
      </c>
      <c r="M84" s="0" t="str">
        <f aca="false">IFERROR(CONCATENATE((INDEX($A$7:$A$45,SMALL(IF($N$7:$N$45&lt;&gt;"",IF($K$7:$K$45&lt;&gt;"",ROW($K$7:$K$45)-MIN(ROW($K$7:$K$45))+1,""),""),ROW()-ROW(A$47)+1))),),"")</f>
        <v/>
      </c>
      <c r="Q84" s="0" t="str">
        <f aca="false">IFERROR(CONCATENATE((INDEX($T$7:$T$45,SMALL(IF($T$7:$T$45&lt;&gt;"",IF($Q$7:$Q$45&lt;&gt;"",ROW($Q$7:$Q$45)-MIN(ROW($Q$7:$Q$45))+1,""),""),ROW()-ROW(A$47)+1)))," "),"")</f>
        <v/>
      </c>
      <c r="R84" s="0" t="str">
        <f aca="false">IFERROR(CONCATENATE(TEXT(INDEX($Q$7:$Q$45,SMALL(IF($T$7:$T$45&lt;&gt;"",IF($Q$7:$Q$45&lt;&gt;"",ROW($Q$7:$Q$45)-MIN(ROW($Q$7:$Q$45))+1,""),""),ROW()-ROW(A$47)+1)),"##0")," "),"")</f>
        <v/>
      </c>
      <c r="S84" s="0" t="str">
        <f aca="false">IFERROR(CONCATENATE((INDEX($A$7:$A$45,SMALL(IF($T$7:$T$45&lt;&gt;"",IF($Q$7:$Q$45&lt;&gt;"",ROW($Q$7:$Q$45)-MIN(ROW($Q$7:$Q$45))+1,""),""),ROW()-ROW(A$47)+1))),),"")</f>
        <v/>
      </c>
      <c r="W84" s="0" t="str">
        <f aca="false">IFERROR(CONCATENATE((INDEX($Z$7:$Z$45,SMALL(IF($Z$7:$Z$45&lt;&gt;"",IF($W$7:$W$45&lt;&gt;"",ROW($W$7:$W$45)-MIN(ROW($W$7:$W$45))+1,""),""),ROW()-ROW(A$47)+1)))," "),"")</f>
        <v/>
      </c>
      <c r="X84" s="0" t="str">
        <f aca="false">IFERROR(CONCATENATE(TEXT(INDEX($W$7:$W$45,SMALL(IF($Z$7:$Z$45&lt;&gt;"",IF($W$7:$W$45&lt;&gt;"",ROW($W$7:$W$45)-MIN(ROW($W$7:$W$45))+1,""),""),ROW()-ROW(A$47)+1)),"##0")," "),"")</f>
        <v/>
      </c>
      <c r="Y84" s="0" t="str">
        <f aca="false">IFERROR(CONCATENATE((INDEX($A$7:$A$45,SMALL(IF($Z$7:$Z$45&lt;&gt;"",IF($W$7:$W$45&lt;&gt;"",ROW($W$7:$W$45)-MIN(ROW($W$7:$W$45))+1,""),""),ROW()-ROW(A$47)+1))),),"")</f>
        <v/>
      </c>
      <c r="AC84" s="0" t="str">
        <f aca="false">IFERROR(CONCATENATE((INDEX($AF$7:$AF$45,SMALL(IF($AF$7:$AF$45&lt;&gt;"",IF($AC$7:$AC$45&lt;&gt;"",ROW($AC$7:$AC$45)-MIN(ROW($AC$7:$AC$45))+1,""),""),ROW()-ROW(A$47)+1))),","),"")</f>
        <v/>
      </c>
      <c r="AD84" s="0" t="str">
        <f aca="false">IFERROR(CONCATENATE(TEXT(INDEX($AC$7:$AC$45,SMALL(IF($AF$7:$AF$45&lt;&gt;"",IF($AC$7:$AC$45&lt;&gt;"",ROW($AC$7:$AC$45)-MIN(ROW($AC$7:$AC$45))+1,""),""),ROW()-ROW(A$47)+1)),"##0"),","),"")</f>
        <v/>
      </c>
      <c r="AE84" s="0" t="str">
        <f aca="false">IFERROR(CONCATENATE((INDEX($A$7:$A$45,SMALL(IF($AF$7:$AF$45&lt;&gt;"",IF($AC$7:$AC$45&lt;&gt;"",ROW($AC$7:$AC$45)-MIN(ROW($AC$7:$AC$45))+1,""),""),ROW()-ROW(A$47)+1))),),"")</f>
        <v/>
      </c>
      <c r="AI84" s="0" t="str">
        <f aca="false">IFERROR(CONCATENATE((INDEX($AL$7:$AL$45,SMALL(IF($AL$7:$AL$45&lt;&gt;"",IF($AI$7:$AI$45&lt;&gt;"",ROW($AI$7:$AI$45)-MIN(ROW($AI$7:$AI$45))+1,""),""),ROW()-ROW(A$47)+1)))," "),"")</f>
        <v/>
      </c>
      <c r="AJ84" s="0" t="str">
        <f aca="false">IFERROR(CONCATENATE(TEXT(INDEX($AI$7:$AI$45,SMALL(IF($AL$7:$AL$45&lt;&gt;"",IF($AI$7:$AI$45&lt;&gt;"",ROW($AI$7:$AI$45)-MIN(ROW($AI$7:$AI$45))+1,""),""),ROW()-ROW(A$47)+1)),"##0")," "),"")</f>
        <v/>
      </c>
      <c r="AK84" s="0" t="str">
        <f aca="false">IFERROR(CONCATENATE((INDEX($A$7:$A$45,SMALL(IF($AL$7:$AL$45&lt;&gt;"",IF($AI$7:$AI$45&lt;&gt;"",ROW($AI$7:$AI$45)-MIN(ROW($AI$7:$AI$45))+1,""),""),ROW()-ROW(A$47)+1))),),"")</f>
        <v/>
      </c>
    </row>
    <row r="85" customFormat="false" ht="15" hidden="false" customHeight="false" outlineLevel="0" collapsed="false">
      <c r="K85" s="0" t="str">
        <f aca="false">IFERROR(CONCATENATE(TEXT(INDEX($K$7:$K$45,SMALL(IF($N$7:$N$45&lt;&gt;"",IF($K$7:$K$45&lt;&gt;"",ROW($K$7:$K$45)-MIN(ROW($K$7:$K$45))+1,""),""),ROW()-ROW(A$47)+1)),"##0"),","),"")</f>
        <v/>
      </c>
      <c r="L85" s="0" t="str">
        <f aca="false">IFERROR(CONCATENATE((INDEX($N$7:$N$45,SMALL(IF($N$7:$N$45&lt;&gt;"",IF($K$7:$K$45&lt;&gt;"",ROW($K$7:$K$45)-MIN(ROW($K$7:$K$45))+1,""),""),ROW()-ROW(A$47)+1))),","),"")</f>
        <v/>
      </c>
      <c r="M85" s="0" t="str">
        <f aca="false">IFERROR(CONCATENATE((INDEX($A$7:$A$45,SMALL(IF($N$7:$N$45&lt;&gt;"",IF($K$7:$K$45&lt;&gt;"",ROW($K$7:$K$45)-MIN(ROW($K$7:$K$45))+1,""),""),ROW()-ROW(A$47)+1))),),"")</f>
        <v/>
      </c>
      <c r="Q85" s="0" t="str">
        <f aca="false">IFERROR(CONCATENATE((INDEX($T$7:$T$45,SMALL(IF($T$7:$T$45&lt;&gt;"",IF($Q$7:$Q$45&lt;&gt;"",ROW($Q$7:$Q$45)-MIN(ROW($Q$7:$Q$45))+1,""),""),ROW()-ROW(A$47)+1)))," "),"")</f>
        <v/>
      </c>
      <c r="R85" s="0" t="str">
        <f aca="false">IFERROR(CONCATENATE(TEXT(INDEX($Q$7:$Q$45,SMALL(IF($T$7:$T$45&lt;&gt;"",IF($Q$7:$Q$45&lt;&gt;"",ROW($Q$7:$Q$45)-MIN(ROW($Q$7:$Q$45))+1,""),""),ROW()-ROW(A$47)+1)),"##0")," "),"")</f>
        <v/>
      </c>
      <c r="S85" s="0" t="str">
        <f aca="false">IFERROR(CONCATENATE((INDEX($A$7:$A$45,SMALL(IF($T$7:$T$45&lt;&gt;"",IF($Q$7:$Q$45&lt;&gt;"",ROW($Q$7:$Q$45)-MIN(ROW($Q$7:$Q$45))+1,""),""),ROW()-ROW(A$47)+1))),),"")</f>
        <v/>
      </c>
      <c r="W85" s="0" t="str">
        <f aca="false">IFERROR(CONCATENATE((INDEX($Z$7:$Z$45,SMALL(IF($Z$7:$Z$45&lt;&gt;"",IF($W$7:$W$45&lt;&gt;"",ROW($W$7:$W$45)-MIN(ROW($W$7:$W$45))+1,""),""),ROW()-ROW(A$47)+1)))," "),"")</f>
        <v/>
      </c>
      <c r="X85" s="0" t="str">
        <f aca="false">IFERROR(CONCATENATE(TEXT(INDEX($W$7:$W$45,SMALL(IF($Z$7:$Z$45&lt;&gt;"",IF($W$7:$W$45&lt;&gt;"",ROW($W$7:$W$45)-MIN(ROW($W$7:$W$45))+1,""),""),ROW()-ROW(A$47)+1)),"##0")," "),"")</f>
        <v/>
      </c>
      <c r="Y85" s="0" t="str">
        <f aca="false">IFERROR(CONCATENATE((INDEX($A$7:$A$45,SMALL(IF($Z$7:$Z$45&lt;&gt;"",IF($W$7:$W$45&lt;&gt;"",ROW($W$7:$W$45)-MIN(ROW($W$7:$W$45))+1,""),""),ROW()-ROW(A$47)+1))),),"")</f>
        <v/>
      </c>
      <c r="AC85" s="0" t="str">
        <f aca="false">IFERROR(CONCATENATE((INDEX($AF$7:$AF$45,SMALL(IF($AF$7:$AF$45&lt;&gt;"",IF($AC$7:$AC$45&lt;&gt;"",ROW($AC$7:$AC$45)-MIN(ROW($AC$7:$AC$45))+1,""),""),ROW()-ROW(A$47)+1))),","),"")</f>
        <v/>
      </c>
      <c r="AD85" s="0" t="str">
        <f aca="false">IFERROR(CONCATENATE(TEXT(INDEX($AC$7:$AC$45,SMALL(IF($AF$7:$AF$45&lt;&gt;"",IF($AC$7:$AC$45&lt;&gt;"",ROW($AC$7:$AC$45)-MIN(ROW($AC$7:$AC$45))+1,""),""),ROW()-ROW(A$47)+1)),"##0"),","),"")</f>
        <v/>
      </c>
      <c r="AE85" s="0" t="str">
        <f aca="false">IFERROR(CONCATENATE((INDEX($A$7:$A$45,SMALL(IF($AF$7:$AF$45&lt;&gt;"",IF($AC$7:$AC$45&lt;&gt;"",ROW($AC$7:$AC$45)-MIN(ROW($AC$7:$AC$45))+1,""),""),ROW()-ROW(A$47)+1))),),"")</f>
        <v/>
      </c>
      <c r="AI85" s="0" t="str">
        <f aca="false">IFERROR(CONCATENATE((INDEX($AL$7:$AL$45,SMALL(IF($AL$7:$AL$45&lt;&gt;"",IF($AI$7:$AI$45&lt;&gt;"",ROW($AI$7:$AI$45)-MIN(ROW($AI$7:$AI$45))+1,""),""),ROW()-ROW(A$47)+1)))," "),"")</f>
        <v/>
      </c>
      <c r="AJ85" s="0" t="str">
        <f aca="false">IFERROR(CONCATENATE(TEXT(INDEX($AI$7:$AI$45,SMALL(IF($AL$7:$AL$45&lt;&gt;"",IF($AI$7:$AI$45&lt;&gt;"",ROW($AI$7:$AI$45)-MIN(ROW($AI$7:$AI$45))+1,""),""),ROW()-ROW(A$47)+1)),"##0")," "),"")</f>
        <v/>
      </c>
      <c r="AK85" s="0" t="str">
        <f aca="false">IFERROR(CONCATENATE((INDEX($A$7:$A$45,SMALL(IF($AL$7:$AL$45&lt;&gt;"",IF($AI$7:$AI$45&lt;&gt;"",ROW($AI$7:$AI$45)-MIN(ROW($AI$7:$AI$45))+1,""),""),ROW()-ROW(A$47)+1))),),"")</f>
        <v/>
      </c>
    </row>
  </sheetData>
  <mergeCells count="6">
    <mergeCell ref="A5:I5"/>
    <mergeCell ref="J5:O5"/>
    <mergeCell ref="P5:U5"/>
    <mergeCell ref="V5:AA5"/>
    <mergeCell ref="AB5:AG5"/>
    <mergeCell ref="AH5:AM5"/>
  </mergeCells>
  <conditionalFormatting sqref="AD10">
    <cfRule type="cellIs" priority="2" operator="lessThanOrEqual" aboveAverage="0" equalAverage="0" bottom="0" percent="0" rank="0" text="" dxfId="0">
      <formula>H10</formula>
    </cfRule>
  </conditionalFormatting>
  <conditionalFormatting sqref="AD11">
    <cfRule type="cellIs" priority="3" operator="lessThanOrEqual" aboveAverage="0" equalAverage="0" bottom="0" percent="0" rank="0" text="" dxfId="0">
      <formula>H11</formula>
    </cfRule>
  </conditionalFormatting>
  <conditionalFormatting sqref="AD12">
    <cfRule type="cellIs" priority="4" operator="lessThanOrEqual" aboveAverage="0" equalAverage="0" bottom="0" percent="0" rank="0" text="" dxfId="0">
      <formula>H12</formula>
    </cfRule>
  </conditionalFormatting>
  <conditionalFormatting sqref="AD13">
    <cfRule type="cellIs" priority="5" operator="lessThanOrEqual" aboveAverage="0" equalAverage="0" bottom="0" percent="0" rank="0" text="" dxfId="0">
      <formula>H13</formula>
    </cfRule>
  </conditionalFormatting>
  <conditionalFormatting sqref="AD15">
    <cfRule type="cellIs" priority="6" operator="lessThanOrEqual" aboveAverage="0" equalAverage="0" bottom="0" percent="0" rank="0" text="" dxfId="0">
      <formula>H15</formula>
    </cfRule>
  </conditionalFormatting>
  <conditionalFormatting sqref="AD17">
    <cfRule type="cellIs" priority="7" operator="lessThanOrEqual" aboveAverage="0" equalAverage="0" bottom="0" percent="0" rank="0" text="" dxfId="0">
      <formula>H17</formula>
    </cfRule>
  </conditionalFormatting>
  <conditionalFormatting sqref="AD18">
    <cfRule type="cellIs" priority="8" operator="lessThanOrEqual" aboveAverage="0" equalAverage="0" bottom="0" percent="0" rank="0" text="" dxfId="0">
      <formula>H18</formula>
    </cfRule>
  </conditionalFormatting>
  <conditionalFormatting sqref="AD20">
    <cfRule type="cellIs" priority="9" operator="lessThanOrEqual" aboveAverage="0" equalAverage="0" bottom="0" percent="0" rank="0" text="" dxfId="0">
      <formula>H20</formula>
    </cfRule>
  </conditionalFormatting>
  <conditionalFormatting sqref="AD22">
    <cfRule type="cellIs" priority="10" operator="lessThanOrEqual" aboveAverage="0" equalAverage="0" bottom="0" percent="0" rank="0" text="" dxfId="0">
      <formula>H22</formula>
    </cfRule>
  </conditionalFormatting>
  <conditionalFormatting sqref="AD24">
    <cfRule type="cellIs" priority="11" operator="lessThanOrEqual" aboveAverage="0" equalAverage="0" bottom="0" percent="0" rank="0" text="" dxfId="0">
      <formula>H24</formula>
    </cfRule>
  </conditionalFormatting>
  <conditionalFormatting sqref="AD25">
    <cfRule type="cellIs" priority="12" operator="lessThanOrEqual" aboveAverage="0" equalAverage="0" bottom="0" percent="0" rank="0" text="" dxfId="0">
      <formula>H25</formula>
    </cfRule>
  </conditionalFormatting>
  <conditionalFormatting sqref="AD27">
    <cfRule type="cellIs" priority="13" operator="lessThanOrEqual" aboveAverage="0" equalAverage="0" bottom="0" percent="0" rank="0" text="" dxfId="0">
      <formula>H27</formula>
    </cfRule>
  </conditionalFormatting>
  <conditionalFormatting sqref="AD28">
    <cfRule type="cellIs" priority="14" operator="lessThanOrEqual" aboveAverage="0" equalAverage="0" bottom="0" percent="0" rank="0" text="" dxfId="0">
      <formula>H28</formula>
    </cfRule>
  </conditionalFormatting>
  <conditionalFormatting sqref="AD32">
    <cfRule type="cellIs" priority="15" operator="lessThanOrEqual" aboveAverage="0" equalAverage="0" bottom="0" percent="0" rank="0" text="" dxfId="0">
      <formula>H32</formula>
    </cfRule>
  </conditionalFormatting>
  <conditionalFormatting sqref="AD34">
    <cfRule type="cellIs" priority="16" operator="lessThanOrEqual" aboveAverage="0" equalAverage="0" bottom="0" percent="0" rank="0" text="" dxfId="0">
      <formula>H34</formula>
    </cfRule>
  </conditionalFormatting>
  <conditionalFormatting sqref="AD37">
    <cfRule type="cellIs" priority="17" operator="lessThanOrEqual" aboveAverage="0" equalAverage="0" bottom="0" percent="0" rank="0" text="" dxfId="0">
      <formula>H37</formula>
    </cfRule>
  </conditionalFormatting>
  <conditionalFormatting sqref="AD38">
    <cfRule type="cellIs" priority="18" operator="lessThanOrEqual" aboveAverage="0" equalAverage="0" bottom="0" percent="0" rank="0" text="" dxfId="0">
      <formula>H38</formula>
    </cfRule>
  </conditionalFormatting>
  <conditionalFormatting sqref="AD39">
    <cfRule type="cellIs" priority="19" operator="lessThanOrEqual" aboveAverage="0" equalAverage="0" bottom="0" percent="0" rank="0" text="" dxfId="0">
      <formula>H39</formula>
    </cfRule>
  </conditionalFormatting>
  <conditionalFormatting sqref="AD40">
    <cfRule type="cellIs" priority="20" operator="lessThanOrEqual" aboveAverage="0" equalAverage="0" bottom="0" percent="0" rank="0" text="" dxfId="0">
      <formula>H40</formula>
    </cfRule>
  </conditionalFormatting>
  <conditionalFormatting sqref="AD43">
    <cfRule type="cellIs" priority="21" operator="lessThanOrEqual" aboveAverage="0" equalAverage="0" bottom="0" percent="0" rank="0" text="" dxfId="0">
      <formula>H43</formula>
    </cfRule>
  </conditionalFormatting>
  <conditionalFormatting sqref="AD44">
    <cfRule type="cellIs" priority="22" operator="lessThanOrEqual" aboveAverage="0" equalAverage="0" bottom="0" percent="0" rank="0" text="" dxfId="0">
      <formula>H44</formula>
    </cfRule>
  </conditionalFormatting>
  <conditionalFormatting sqref="AD8">
    <cfRule type="cellIs" priority="23" operator="lessThanOrEqual" aboveAverage="0" equalAverage="0" bottom="0" percent="0" rank="0" text="" dxfId="0">
      <formula>H8</formula>
    </cfRule>
  </conditionalFormatting>
  <conditionalFormatting sqref="AE10">
    <cfRule type="cellIs" priority="24" operator="lessThanOrEqual" aboveAverage="0" equalAverage="0" bottom="0" percent="0" rank="0" text="" dxfId="0">
      <formula>I10</formula>
    </cfRule>
  </conditionalFormatting>
  <conditionalFormatting sqref="AE11">
    <cfRule type="cellIs" priority="25" operator="lessThanOrEqual" aboveAverage="0" equalAverage="0" bottom="0" percent="0" rank="0" text="" dxfId="0">
      <formula>I11</formula>
    </cfRule>
  </conditionalFormatting>
  <conditionalFormatting sqref="AE12">
    <cfRule type="cellIs" priority="26" operator="lessThanOrEqual" aboveAverage="0" equalAverage="0" bottom="0" percent="0" rank="0" text="" dxfId="0">
      <formula>I12</formula>
    </cfRule>
  </conditionalFormatting>
  <conditionalFormatting sqref="AE13">
    <cfRule type="cellIs" priority="27" operator="lessThanOrEqual" aboveAverage="0" equalAverage="0" bottom="0" percent="0" rank="0" text="" dxfId="0">
      <formula>I13</formula>
    </cfRule>
  </conditionalFormatting>
  <conditionalFormatting sqref="AE15">
    <cfRule type="cellIs" priority="28" operator="lessThanOrEqual" aboveAverage="0" equalAverage="0" bottom="0" percent="0" rank="0" text="" dxfId="0">
      <formula>I15</formula>
    </cfRule>
  </conditionalFormatting>
  <conditionalFormatting sqref="AE17">
    <cfRule type="cellIs" priority="29" operator="lessThanOrEqual" aboveAverage="0" equalAverage="0" bottom="0" percent="0" rank="0" text="" dxfId="0">
      <formula>I17</formula>
    </cfRule>
  </conditionalFormatting>
  <conditionalFormatting sqref="AE18">
    <cfRule type="cellIs" priority="30" operator="lessThanOrEqual" aboveAverage="0" equalAverage="0" bottom="0" percent="0" rank="0" text="" dxfId="0">
      <formula>I18</formula>
    </cfRule>
  </conditionalFormatting>
  <conditionalFormatting sqref="AE20">
    <cfRule type="cellIs" priority="31" operator="lessThanOrEqual" aboveAverage="0" equalAverage="0" bottom="0" percent="0" rank="0" text="" dxfId="0">
      <formula>I20</formula>
    </cfRule>
  </conditionalFormatting>
  <conditionalFormatting sqref="AE22">
    <cfRule type="cellIs" priority="32" operator="lessThanOrEqual" aboveAverage="0" equalAverage="0" bottom="0" percent="0" rank="0" text="" dxfId="0">
      <formula>I22</formula>
    </cfRule>
  </conditionalFormatting>
  <conditionalFormatting sqref="AE24">
    <cfRule type="cellIs" priority="33" operator="lessThanOrEqual" aboveAverage="0" equalAverage="0" bottom="0" percent="0" rank="0" text="" dxfId="0">
      <formula>I24</formula>
    </cfRule>
  </conditionalFormatting>
  <conditionalFormatting sqref="AE25">
    <cfRule type="cellIs" priority="34" operator="lessThanOrEqual" aboveAverage="0" equalAverage="0" bottom="0" percent="0" rank="0" text="" dxfId="0">
      <formula>I25</formula>
    </cfRule>
  </conditionalFormatting>
  <conditionalFormatting sqref="AE27">
    <cfRule type="cellIs" priority="35" operator="lessThanOrEqual" aboveAverage="0" equalAverage="0" bottom="0" percent="0" rank="0" text="" dxfId="0">
      <formula>I27</formula>
    </cfRule>
  </conditionalFormatting>
  <conditionalFormatting sqref="AE28">
    <cfRule type="cellIs" priority="36" operator="lessThanOrEqual" aboveAverage="0" equalAverage="0" bottom="0" percent="0" rank="0" text="" dxfId="0">
      <formula>I28</formula>
    </cfRule>
  </conditionalFormatting>
  <conditionalFormatting sqref="AE32">
    <cfRule type="cellIs" priority="37" operator="lessThanOrEqual" aboveAverage="0" equalAverage="0" bottom="0" percent="0" rank="0" text="" dxfId="0">
      <formula>I32</formula>
    </cfRule>
  </conditionalFormatting>
  <conditionalFormatting sqref="AE34">
    <cfRule type="cellIs" priority="38" operator="lessThanOrEqual" aboveAverage="0" equalAverage="0" bottom="0" percent="0" rank="0" text="" dxfId="0">
      <formula>I34</formula>
    </cfRule>
  </conditionalFormatting>
  <conditionalFormatting sqref="AE37">
    <cfRule type="cellIs" priority="39" operator="lessThanOrEqual" aboveAverage="0" equalAverage="0" bottom="0" percent="0" rank="0" text="" dxfId="0">
      <formula>I37</formula>
    </cfRule>
  </conditionalFormatting>
  <conditionalFormatting sqref="AE38">
    <cfRule type="cellIs" priority="40" operator="lessThanOrEqual" aboveAverage="0" equalAverage="0" bottom="0" percent="0" rank="0" text="" dxfId="0">
      <formula>I38</formula>
    </cfRule>
  </conditionalFormatting>
  <conditionalFormatting sqref="AE39">
    <cfRule type="cellIs" priority="41" operator="lessThanOrEqual" aboveAverage="0" equalAverage="0" bottom="0" percent="0" rank="0" text="" dxfId="0">
      <formula>I39</formula>
    </cfRule>
  </conditionalFormatting>
  <conditionalFormatting sqref="AE40">
    <cfRule type="cellIs" priority="42" operator="lessThanOrEqual" aboveAverage="0" equalAverage="0" bottom="0" percent="0" rank="0" text="" dxfId="0">
      <formula>I40</formula>
    </cfRule>
  </conditionalFormatting>
  <conditionalFormatting sqref="AE43">
    <cfRule type="cellIs" priority="43" operator="lessThanOrEqual" aboveAverage="0" equalAverage="0" bottom="0" percent="0" rank="0" text="" dxfId="0">
      <formula>I43</formula>
    </cfRule>
  </conditionalFormatting>
  <conditionalFormatting sqref="AE44">
    <cfRule type="cellIs" priority="44" operator="lessThanOrEqual" aboveAverage="0" equalAverage="0" bottom="0" percent="0" rank="0" text="" dxfId="0">
      <formula>I44</formula>
    </cfRule>
  </conditionalFormatting>
  <conditionalFormatting sqref="AE8">
    <cfRule type="cellIs" priority="45" operator="lessThanOrEqual" aboveAverage="0" equalAverage="0" bottom="0" percent="0" rank="0" text="" dxfId="0">
      <formula>I8</formula>
    </cfRule>
  </conditionalFormatting>
  <conditionalFormatting sqref="AJ10">
    <cfRule type="cellIs" priority="46" operator="lessThanOrEqual" aboveAverage="0" equalAverage="0" bottom="0" percent="0" rank="0" text="" dxfId="0">
      <formula>H10</formula>
    </cfRule>
  </conditionalFormatting>
  <conditionalFormatting sqref="AJ13">
    <cfRule type="cellIs" priority="47" operator="lessThanOrEqual" aboveAverage="0" equalAverage="0" bottom="0" percent="0" rank="0" text="" dxfId="0">
      <formula>H13</formula>
    </cfRule>
  </conditionalFormatting>
  <conditionalFormatting sqref="AJ16">
    <cfRule type="cellIs" priority="48" operator="lessThanOrEqual" aboveAverage="0" equalAverage="0" bottom="0" percent="0" rank="0" text="" dxfId="0">
      <formula>H16</formula>
    </cfRule>
  </conditionalFormatting>
  <conditionalFormatting sqref="AJ18">
    <cfRule type="cellIs" priority="49" operator="lessThanOrEqual" aboveAverage="0" equalAverage="0" bottom="0" percent="0" rank="0" text="" dxfId="0">
      <formula>H18</formula>
    </cfRule>
  </conditionalFormatting>
  <conditionalFormatting sqref="AJ25">
    <cfRule type="cellIs" priority="50" operator="lessThanOrEqual" aboveAverage="0" equalAverage="0" bottom="0" percent="0" rank="0" text="" dxfId="0">
      <formula>H25</formula>
    </cfRule>
  </conditionalFormatting>
  <conditionalFormatting sqref="AJ28">
    <cfRule type="cellIs" priority="51" operator="lessThanOrEqual" aboveAverage="0" equalAverage="0" bottom="0" percent="0" rank="0" text="" dxfId="0">
      <formula>H28</formula>
    </cfRule>
  </conditionalFormatting>
  <conditionalFormatting sqref="AJ39">
    <cfRule type="cellIs" priority="52" operator="lessThanOrEqual" aboveAverage="0" equalAverage="0" bottom="0" percent="0" rank="0" text="" dxfId="0">
      <formula>H39</formula>
    </cfRule>
  </conditionalFormatting>
  <conditionalFormatting sqref="AJ40">
    <cfRule type="cellIs" priority="53" operator="lessThanOrEqual" aboveAverage="0" equalAverage="0" bottom="0" percent="0" rank="0" text="" dxfId="0">
      <formula>H40</formula>
    </cfRule>
  </conditionalFormatting>
  <conditionalFormatting sqref="AJ42">
    <cfRule type="cellIs" priority="54" operator="lessThanOrEqual" aboveAverage="0" equalAverage="0" bottom="0" percent="0" rank="0" text="" dxfId="0">
      <formula>H42</formula>
    </cfRule>
  </conditionalFormatting>
  <conditionalFormatting sqref="AJ45">
    <cfRule type="cellIs" priority="55" operator="lessThanOrEqual" aboveAverage="0" equalAverage="0" bottom="0" percent="0" rank="0" text="" dxfId="0">
      <formula>H45</formula>
    </cfRule>
  </conditionalFormatting>
  <conditionalFormatting sqref="AK10">
    <cfRule type="cellIs" priority="56" operator="lessThanOrEqual" aboveAverage="0" equalAverage="0" bottom="0" percent="0" rank="0" text="" dxfId="0">
      <formula>I10</formula>
    </cfRule>
  </conditionalFormatting>
  <conditionalFormatting sqref="AK13">
    <cfRule type="cellIs" priority="57" operator="lessThanOrEqual" aboveAverage="0" equalAverage="0" bottom="0" percent="0" rank="0" text="" dxfId="0">
      <formula>I13</formula>
    </cfRule>
  </conditionalFormatting>
  <conditionalFormatting sqref="AK16">
    <cfRule type="cellIs" priority="58" operator="lessThanOrEqual" aboveAverage="0" equalAverage="0" bottom="0" percent="0" rank="0" text="" dxfId="0">
      <formula>I16</formula>
    </cfRule>
  </conditionalFormatting>
  <conditionalFormatting sqref="AK18">
    <cfRule type="cellIs" priority="59" operator="lessThanOrEqual" aboveAverage="0" equalAverage="0" bottom="0" percent="0" rank="0" text="" dxfId="0">
      <formula>I18</formula>
    </cfRule>
  </conditionalFormatting>
  <conditionalFormatting sqref="AK25">
    <cfRule type="cellIs" priority="60" operator="lessThanOrEqual" aboveAverage="0" equalAverage="0" bottom="0" percent="0" rank="0" text="" dxfId="0">
      <formula>I25</formula>
    </cfRule>
  </conditionalFormatting>
  <conditionalFormatting sqref="AK28">
    <cfRule type="cellIs" priority="61" operator="lessThanOrEqual" aboveAverage="0" equalAverage="0" bottom="0" percent="0" rank="0" text="" dxfId="0">
      <formula>I28</formula>
    </cfRule>
  </conditionalFormatting>
  <conditionalFormatting sqref="AK39">
    <cfRule type="cellIs" priority="62" operator="lessThanOrEqual" aboveAverage="0" equalAverage="0" bottom="0" percent="0" rank="0" text="" dxfId="0">
      <formula>I39</formula>
    </cfRule>
  </conditionalFormatting>
  <conditionalFormatting sqref="AK40">
    <cfRule type="cellIs" priority="63" operator="lessThanOrEqual" aboveAverage="0" equalAverage="0" bottom="0" percent="0" rank="0" text="" dxfId="0">
      <formula>I40</formula>
    </cfRule>
  </conditionalFormatting>
  <conditionalFormatting sqref="AK42">
    <cfRule type="cellIs" priority="64" operator="lessThanOrEqual" aboveAverage="0" equalAverage="0" bottom="0" percent="0" rank="0" text="" dxfId="0">
      <formula>I42</formula>
    </cfRule>
  </conditionalFormatting>
  <conditionalFormatting sqref="AK45">
    <cfRule type="cellIs" priority="65" operator="lessThanOrEqual" aboveAverage="0" equalAverage="0" bottom="0" percent="0" rank="0" text="" dxfId="0">
      <formula>I45</formula>
    </cfRule>
  </conditionalFormatting>
  <conditionalFormatting sqref="L10">
    <cfRule type="cellIs" priority="66" operator="lessThanOrEqual" aboveAverage="0" equalAverage="0" bottom="0" percent="0" rank="0" text="" dxfId="0">
      <formula>H10</formula>
    </cfRule>
  </conditionalFormatting>
  <conditionalFormatting sqref="L11">
    <cfRule type="cellIs" priority="67" operator="lessThanOrEqual" aboveAverage="0" equalAverage="0" bottom="0" percent="0" rank="0" text="" dxfId="0">
      <formula>H11</formula>
    </cfRule>
  </conditionalFormatting>
  <conditionalFormatting sqref="L12">
    <cfRule type="cellIs" priority="68" operator="lessThanOrEqual" aboveAverage="0" equalAverage="0" bottom="0" percent="0" rank="0" text="" dxfId="0">
      <formula>H12</formula>
    </cfRule>
  </conditionalFormatting>
  <conditionalFormatting sqref="L13">
    <cfRule type="cellIs" priority="69" operator="lessThanOrEqual" aboveAverage="0" equalAverage="0" bottom="0" percent="0" rank="0" text="" dxfId="0">
      <formula>H13</formula>
    </cfRule>
  </conditionalFormatting>
  <conditionalFormatting sqref="L14">
    <cfRule type="cellIs" priority="70" operator="lessThanOrEqual" aboveAverage="0" equalAverage="0" bottom="0" percent="0" rank="0" text="" dxfId="0">
      <formula>H14</formula>
    </cfRule>
  </conditionalFormatting>
  <conditionalFormatting sqref="L15">
    <cfRule type="cellIs" priority="71" operator="lessThanOrEqual" aboveAverage="0" equalAverage="0" bottom="0" percent="0" rank="0" text="" dxfId="0">
      <formula>H15</formula>
    </cfRule>
  </conditionalFormatting>
  <conditionalFormatting sqref="L16">
    <cfRule type="cellIs" priority="72" operator="lessThanOrEqual" aboveAverage="0" equalAverage="0" bottom="0" percent="0" rank="0" text="" dxfId="0">
      <formula>H16</formula>
    </cfRule>
  </conditionalFormatting>
  <conditionalFormatting sqref="L17">
    <cfRule type="cellIs" priority="73" operator="lessThanOrEqual" aboveAverage="0" equalAverage="0" bottom="0" percent="0" rank="0" text="" dxfId="0">
      <formula>H17</formula>
    </cfRule>
  </conditionalFormatting>
  <conditionalFormatting sqref="L18">
    <cfRule type="cellIs" priority="74" operator="lessThanOrEqual" aboveAverage="0" equalAverage="0" bottom="0" percent="0" rank="0" text="" dxfId="0">
      <formula>H18</formula>
    </cfRule>
  </conditionalFormatting>
  <conditionalFormatting sqref="L20">
    <cfRule type="cellIs" priority="75" operator="lessThanOrEqual" aboveAverage="0" equalAverage="0" bottom="0" percent="0" rank="0" text="" dxfId="0">
      <formula>H20</formula>
    </cfRule>
  </conditionalFormatting>
  <conditionalFormatting sqref="L22">
    <cfRule type="cellIs" priority="76" operator="lessThanOrEqual" aboveAverage="0" equalAverage="0" bottom="0" percent="0" rank="0" text="" dxfId="0">
      <formula>H22</formula>
    </cfRule>
  </conditionalFormatting>
  <conditionalFormatting sqref="L23">
    <cfRule type="cellIs" priority="77" operator="lessThanOrEqual" aboveAverage="0" equalAverage="0" bottom="0" percent="0" rank="0" text="" dxfId="0">
      <formula>H23</formula>
    </cfRule>
  </conditionalFormatting>
  <conditionalFormatting sqref="L24">
    <cfRule type="cellIs" priority="78" operator="lessThanOrEqual" aboveAverage="0" equalAverage="0" bottom="0" percent="0" rank="0" text="" dxfId="0">
      <formula>H24</formula>
    </cfRule>
  </conditionalFormatting>
  <conditionalFormatting sqref="L25">
    <cfRule type="cellIs" priority="79" operator="lessThanOrEqual" aboveAverage="0" equalAverage="0" bottom="0" percent="0" rank="0" text="" dxfId="0">
      <formula>H25</formula>
    </cfRule>
  </conditionalFormatting>
  <conditionalFormatting sqref="L26">
    <cfRule type="cellIs" priority="80" operator="lessThanOrEqual" aboveAverage="0" equalAverage="0" bottom="0" percent="0" rank="0" text="" dxfId="0">
      <formula>H26</formula>
    </cfRule>
  </conditionalFormatting>
  <conditionalFormatting sqref="L27">
    <cfRule type="cellIs" priority="81" operator="lessThanOrEqual" aboveAverage="0" equalAverage="0" bottom="0" percent="0" rank="0" text="" dxfId="0">
      <formula>H27</formula>
    </cfRule>
  </conditionalFormatting>
  <conditionalFormatting sqref="L28">
    <cfRule type="cellIs" priority="82" operator="lessThanOrEqual" aboveAverage="0" equalAverage="0" bottom="0" percent="0" rank="0" text="" dxfId="0">
      <formula>H28</formula>
    </cfRule>
  </conditionalFormatting>
  <conditionalFormatting sqref="L31">
    <cfRule type="cellIs" priority="83" operator="lessThanOrEqual" aboveAverage="0" equalAverage="0" bottom="0" percent="0" rank="0" text="" dxfId="0">
      <formula>H31</formula>
    </cfRule>
  </conditionalFormatting>
  <conditionalFormatting sqref="L32">
    <cfRule type="cellIs" priority="84" operator="lessThanOrEqual" aboveAverage="0" equalAverage="0" bottom="0" percent="0" rank="0" text="" dxfId="0">
      <formula>H32</formula>
    </cfRule>
  </conditionalFormatting>
  <conditionalFormatting sqref="L34">
    <cfRule type="cellIs" priority="85" operator="lessThanOrEqual" aboveAverage="0" equalAverage="0" bottom="0" percent="0" rank="0" text="" dxfId="0">
      <formula>H34</formula>
    </cfRule>
  </conditionalFormatting>
  <conditionalFormatting sqref="L35">
    <cfRule type="cellIs" priority="86" operator="lessThanOrEqual" aboveAverage="0" equalAverage="0" bottom="0" percent="0" rank="0" text="" dxfId="0">
      <formula>H35</formula>
    </cfRule>
  </conditionalFormatting>
  <conditionalFormatting sqref="L36">
    <cfRule type="cellIs" priority="87" operator="lessThanOrEqual" aboveAverage="0" equalAverage="0" bottom="0" percent="0" rank="0" text="" dxfId="0">
      <formula>H36</formula>
    </cfRule>
  </conditionalFormatting>
  <conditionalFormatting sqref="L37">
    <cfRule type="cellIs" priority="88" operator="lessThanOrEqual" aboveAverage="0" equalAverage="0" bottom="0" percent="0" rank="0" text="" dxfId="0">
      <formula>H37</formula>
    </cfRule>
  </conditionalFormatting>
  <conditionalFormatting sqref="L38">
    <cfRule type="cellIs" priority="89" operator="lessThanOrEqual" aboveAverage="0" equalAverage="0" bottom="0" percent="0" rank="0" text="" dxfId="0">
      <formula>H38</formula>
    </cfRule>
  </conditionalFormatting>
  <conditionalFormatting sqref="L39">
    <cfRule type="cellIs" priority="90" operator="lessThanOrEqual" aboveAverage="0" equalAverage="0" bottom="0" percent="0" rank="0" text="" dxfId="0">
      <formula>H39</formula>
    </cfRule>
  </conditionalFormatting>
  <conditionalFormatting sqref="L40">
    <cfRule type="cellIs" priority="91" operator="lessThanOrEqual" aboveAverage="0" equalAverage="0" bottom="0" percent="0" rank="0" text="" dxfId="0">
      <formula>H40</formula>
    </cfRule>
  </conditionalFormatting>
  <conditionalFormatting sqref="L42">
    <cfRule type="cellIs" priority="92" operator="lessThanOrEqual" aboveAverage="0" equalAverage="0" bottom="0" percent="0" rank="0" text="" dxfId="0">
      <formula>H42</formula>
    </cfRule>
  </conditionalFormatting>
  <conditionalFormatting sqref="L43">
    <cfRule type="cellIs" priority="93" operator="lessThanOrEqual" aboveAverage="0" equalAverage="0" bottom="0" percent="0" rank="0" text="" dxfId="0">
      <formula>H43</formula>
    </cfRule>
  </conditionalFormatting>
  <conditionalFormatting sqref="L44">
    <cfRule type="cellIs" priority="94" operator="lessThanOrEqual" aboveAverage="0" equalAverage="0" bottom="0" percent="0" rank="0" text="" dxfId="0">
      <formula>H44</formula>
    </cfRule>
  </conditionalFormatting>
  <conditionalFormatting sqref="L45">
    <cfRule type="cellIs" priority="95" operator="lessThanOrEqual" aboveAverage="0" equalAverage="0" bottom="0" percent="0" rank="0" text="" dxfId="0">
      <formula>H45</formula>
    </cfRule>
  </conditionalFormatting>
  <conditionalFormatting sqref="L8">
    <cfRule type="cellIs" priority="96" operator="lessThanOrEqual" aboveAverage="0" equalAverage="0" bottom="0" percent="0" rank="0" text="" dxfId="0">
      <formula>H8</formula>
    </cfRule>
  </conditionalFormatting>
  <conditionalFormatting sqref="M10">
    <cfRule type="cellIs" priority="97" operator="lessThanOrEqual" aboveAverage="0" equalAverage="0" bottom="0" percent="0" rank="0" text="" dxfId="0">
      <formula>I10</formula>
    </cfRule>
  </conditionalFormatting>
  <conditionalFormatting sqref="M11">
    <cfRule type="cellIs" priority="98" operator="lessThanOrEqual" aboveAverage="0" equalAverage="0" bottom="0" percent="0" rank="0" text="" dxfId="0">
      <formula>I11</formula>
    </cfRule>
  </conditionalFormatting>
  <conditionalFormatting sqref="M12">
    <cfRule type="cellIs" priority="99" operator="lessThanOrEqual" aboveAverage="0" equalAverage="0" bottom="0" percent="0" rank="0" text="" dxfId="0">
      <formula>I12</formula>
    </cfRule>
  </conditionalFormatting>
  <conditionalFormatting sqref="M13">
    <cfRule type="cellIs" priority="100" operator="lessThanOrEqual" aboveAverage="0" equalAverage="0" bottom="0" percent="0" rank="0" text="" dxfId="0">
      <formula>I13</formula>
    </cfRule>
  </conditionalFormatting>
  <conditionalFormatting sqref="M14">
    <cfRule type="cellIs" priority="101" operator="lessThanOrEqual" aboveAverage="0" equalAverage="0" bottom="0" percent="0" rank="0" text="" dxfId="0">
      <formula>I14</formula>
    </cfRule>
  </conditionalFormatting>
  <conditionalFormatting sqref="M15">
    <cfRule type="cellIs" priority="102" operator="lessThanOrEqual" aboveAverage="0" equalAverage="0" bottom="0" percent="0" rank="0" text="" dxfId="0">
      <formula>I15</formula>
    </cfRule>
  </conditionalFormatting>
  <conditionalFormatting sqref="M16">
    <cfRule type="cellIs" priority="103" operator="lessThanOrEqual" aboveAverage="0" equalAverage="0" bottom="0" percent="0" rank="0" text="" dxfId="0">
      <formula>I16</formula>
    </cfRule>
  </conditionalFormatting>
  <conditionalFormatting sqref="M17">
    <cfRule type="cellIs" priority="104" operator="lessThanOrEqual" aboveAverage="0" equalAverage="0" bottom="0" percent="0" rank="0" text="" dxfId="0">
      <formula>I17</formula>
    </cfRule>
  </conditionalFormatting>
  <conditionalFormatting sqref="M18">
    <cfRule type="cellIs" priority="105" operator="lessThanOrEqual" aboveAverage="0" equalAverage="0" bottom="0" percent="0" rank="0" text="" dxfId="0">
      <formula>I18</formula>
    </cfRule>
  </conditionalFormatting>
  <conditionalFormatting sqref="M20">
    <cfRule type="cellIs" priority="106" operator="lessThanOrEqual" aboveAverage="0" equalAverage="0" bottom="0" percent="0" rank="0" text="" dxfId="0">
      <formula>I20</formula>
    </cfRule>
  </conditionalFormatting>
  <conditionalFormatting sqref="M22">
    <cfRule type="cellIs" priority="107" operator="lessThanOrEqual" aboveAverage="0" equalAverage="0" bottom="0" percent="0" rank="0" text="" dxfId="0">
      <formula>I22</formula>
    </cfRule>
  </conditionalFormatting>
  <conditionalFormatting sqref="M23">
    <cfRule type="cellIs" priority="108" operator="lessThanOrEqual" aboveAverage="0" equalAverage="0" bottom="0" percent="0" rank="0" text="" dxfId="0">
      <formula>I23</formula>
    </cfRule>
  </conditionalFormatting>
  <conditionalFormatting sqref="M24">
    <cfRule type="cellIs" priority="109" operator="lessThanOrEqual" aboveAverage="0" equalAverage="0" bottom="0" percent="0" rank="0" text="" dxfId="0">
      <formula>I24</formula>
    </cfRule>
  </conditionalFormatting>
  <conditionalFormatting sqref="M25">
    <cfRule type="cellIs" priority="110" operator="lessThanOrEqual" aboveAverage="0" equalAverage="0" bottom="0" percent="0" rank="0" text="" dxfId="0">
      <formula>I25</formula>
    </cfRule>
  </conditionalFormatting>
  <conditionalFormatting sqref="M26">
    <cfRule type="cellIs" priority="111" operator="lessThanOrEqual" aboveAverage="0" equalAverage="0" bottom="0" percent="0" rank="0" text="" dxfId="0">
      <formula>I26</formula>
    </cfRule>
  </conditionalFormatting>
  <conditionalFormatting sqref="M27">
    <cfRule type="cellIs" priority="112" operator="lessThanOrEqual" aboveAverage="0" equalAverage="0" bottom="0" percent="0" rank="0" text="" dxfId="0">
      <formula>I27</formula>
    </cfRule>
  </conditionalFormatting>
  <conditionalFormatting sqref="M28">
    <cfRule type="cellIs" priority="113" operator="lessThanOrEqual" aboveAverage="0" equalAverage="0" bottom="0" percent="0" rank="0" text="" dxfId="0">
      <formula>I28</formula>
    </cfRule>
  </conditionalFormatting>
  <conditionalFormatting sqref="M31">
    <cfRule type="cellIs" priority="114" operator="lessThanOrEqual" aboveAverage="0" equalAverage="0" bottom="0" percent="0" rank="0" text="" dxfId="0">
      <formula>I31</formula>
    </cfRule>
  </conditionalFormatting>
  <conditionalFormatting sqref="M32">
    <cfRule type="cellIs" priority="115" operator="lessThanOrEqual" aboveAverage="0" equalAverage="0" bottom="0" percent="0" rank="0" text="" dxfId="0">
      <formula>I32</formula>
    </cfRule>
  </conditionalFormatting>
  <conditionalFormatting sqref="M34">
    <cfRule type="cellIs" priority="116" operator="lessThanOrEqual" aboveAverage="0" equalAverage="0" bottom="0" percent="0" rank="0" text="" dxfId="0">
      <formula>I34</formula>
    </cfRule>
  </conditionalFormatting>
  <conditionalFormatting sqref="M35">
    <cfRule type="cellIs" priority="117" operator="lessThanOrEqual" aboveAverage="0" equalAverage="0" bottom="0" percent="0" rank="0" text="" dxfId="0">
      <formula>I35</formula>
    </cfRule>
  </conditionalFormatting>
  <conditionalFormatting sqref="M36">
    <cfRule type="cellIs" priority="118" operator="lessThanOrEqual" aboveAverage="0" equalAverage="0" bottom="0" percent="0" rank="0" text="" dxfId="0">
      <formula>I36</formula>
    </cfRule>
  </conditionalFormatting>
  <conditionalFormatting sqref="M37">
    <cfRule type="cellIs" priority="119" operator="lessThanOrEqual" aboveAverage="0" equalAverage="0" bottom="0" percent="0" rank="0" text="" dxfId="0">
      <formula>I37</formula>
    </cfRule>
  </conditionalFormatting>
  <conditionalFormatting sqref="M38">
    <cfRule type="cellIs" priority="120" operator="lessThanOrEqual" aboveAverage="0" equalAverage="0" bottom="0" percent="0" rank="0" text="" dxfId="0">
      <formula>I38</formula>
    </cfRule>
  </conditionalFormatting>
  <conditionalFormatting sqref="M39">
    <cfRule type="cellIs" priority="121" operator="lessThanOrEqual" aboveAverage="0" equalAverage="0" bottom="0" percent="0" rank="0" text="" dxfId="0">
      <formula>I39</formula>
    </cfRule>
  </conditionalFormatting>
  <conditionalFormatting sqref="M40">
    <cfRule type="cellIs" priority="122" operator="lessThanOrEqual" aboveAverage="0" equalAverage="0" bottom="0" percent="0" rank="0" text="" dxfId="0">
      <formula>I40</formula>
    </cfRule>
  </conditionalFormatting>
  <conditionalFormatting sqref="M42">
    <cfRule type="cellIs" priority="123" operator="lessThanOrEqual" aboveAverage="0" equalAverage="0" bottom="0" percent="0" rank="0" text="" dxfId="0">
      <formula>I42</formula>
    </cfRule>
  </conditionalFormatting>
  <conditionalFormatting sqref="M43">
    <cfRule type="cellIs" priority="124" operator="lessThanOrEqual" aboveAverage="0" equalAverage="0" bottom="0" percent="0" rank="0" text="" dxfId="0">
      <formula>I43</formula>
    </cfRule>
  </conditionalFormatting>
  <conditionalFormatting sqref="M44">
    <cfRule type="cellIs" priority="125" operator="lessThanOrEqual" aboveAverage="0" equalAverage="0" bottom="0" percent="0" rank="0" text="" dxfId="0">
      <formula>I44</formula>
    </cfRule>
  </conditionalFormatting>
  <conditionalFormatting sqref="M45">
    <cfRule type="cellIs" priority="126" operator="lessThanOrEqual" aboveAverage="0" equalAverage="0" bottom="0" percent="0" rank="0" text="" dxfId="0">
      <formula>I45</formula>
    </cfRule>
  </conditionalFormatting>
  <conditionalFormatting sqref="M8">
    <cfRule type="cellIs" priority="127" operator="lessThanOrEqual" aboveAverage="0" equalAverage="0" bottom="0" percent="0" rank="0" text="" dxfId="0">
      <formula>I8</formula>
    </cfRule>
  </conditionalFormatting>
  <conditionalFormatting sqref="R10">
    <cfRule type="cellIs" priority="128" operator="lessThanOrEqual" aboveAverage="0" equalAverage="0" bottom="0" percent="0" rank="0" text="" dxfId="0">
      <formula>H10</formula>
    </cfRule>
  </conditionalFormatting>
  <conditionalFormatting sqref="R13">
    <cfRule type="cellIs" priority="129" operator="lessThanOrEqual" aboveAverage="0" equalAverage="0" bottom="0" percent="0" rank="0" text="" dxfId="0">
      <formula>H13</formula>
    </cfRule>
  </conditionalFormatting>
  <conditionalFormatting sqref="R15">
    <cfRule type="cellIs" priority="130" operator="lessThanOrEqual" aboveAverage="0" equalAverage="0" bottom="0" percent="0" rank="0" text="" dxfId="0">
      <formula>H15</formula>
    </cfRule>
  </conditionalFormatting>
  <conditionalFormatting sqref="R18">
    <cfRule type="cellIs" priority="131" operator="lessThanOrEqual" aboveAverage="0" equalAverage="0" bottom="0" percent="0" rank="0" text="" dxfId="0">
      <formula>H18</formula>
    </cfRule>
  </conditionalFormatting>
  <conditionalFormatting sqref="R20">
    <cfRule type="cellIs" priority="132" operator="lessThanOrEqual" aboveAverage="0" equalAverage="0" bottom="0" percent="0" rank="0" text="" dxfId="0">
      <formula>H20</formula>
    </cfRule>
  </conditionalFormatting>
  <conditionalFormatting sqref="R24">
    <cfRule type="cellIs" priority="133" operator="lessThanOrEqual" aboveAverage="0" equalAverage="0" bottom="0" percent="0" rank="0" text="" dxfId="0">
      <formula>H24</formula>
    </cfRule>
  </conditionalFormatting>
  <conditionalFormatting sqref="R25">
    <cfRule type="cellIs" priority="134" operator="lessThanOrEqual" aboveAverage="0" equalAverage="0" bottom="0" percent="0" rank="0" text="" dxfId="0">
      <formula>H25</formula>
    </cfRule>
  </conditionalFormatting>
  <conditionalFormatting sqref="R27">
    <cfRule type="cellIs" priority="135" operator="lessThanOrEqual" aboveAverage="0" equalAverage="0" bottom="0" percent="0" rank="0" text="" dxfId="0">
      <formula>H27</formula>
    </cfRule>
  </conditionalFormatting>
  <conditionalFormatting sqref="R28">
    <cfRule type="cellIs" priority="136" operator="lessThanOrEqual" aboveAverage="0" equalAverage="0" bottom="0" percent="0" rank="0" text="" dxfId="0">
      <formula>H28</formula>
    </cfRule>
  </conditionalFormatting>
  <conditionalFormatting sqref="R32">
    <cfRule type="cellIs" priority="137" operator="lessThanOrEqual" aboveAverage="0" equalAverage="0" bottom="0" percent="0" rank="0" text="" dxfId="0">
      <formula>H32</formula>
    </cfRule>
  </conditionalFormatting>
  <conditionalFormatting sqref="R34">
    <cfRule type="cellIs" priority="138" operator="lessThanOrEqual" aboveAverage="0" equalAverage="0" bottom="0" percent="0" rank="0" text="" dxfId="0">
      <formula>H34</formula>
    </cfRule>
  </conditionalFormatting>
  <conditionalFormatting sqref="R35">
    <cfRule type="cellIs" priority="139" operator="lessThanOrEqual" aboveAverage="0" equalAverage="0" bottom="0" percent="0" rank="0" text="" dxfId="0">
      <formula>H35</formula>
    </cfRule>
  </conditionalFormatting>
  <conditionalFormatting sqref="R38">
    <cfRule type="cellIs" priority="140" operator="lessThanOrEqual" aboveAverage="0" equalAverage="0" bottom="0" percent="0" rank="0" text="" dxfId="0">
      <formula>H38</formula>
    </cfRule>
  </conditionalFormatting>
  <conditionalFormatting sqref="R39">
    <cfRule type="cellIs" priority="141" operator="lessThanOrEqual" aboveAverage="0" equalAverage="0" bottom="0" percent="0" rank="0" text="" dxfId="0">
      <formula>H39</formula>
    </cfRule>
  </conditionalFormatting>
  <conditionalFormatting sqref="R40">
    <cfRule type="cellIs" priority="142" operator="lessThanOrEqual" aboveAverage="0" equalAverage="0" bottom="0" percent="0" rank="0" text="" dxfId="0">
      <formula>H40</formula>
    </cfRule>
  </conditionalFormatting>
  <conditionalFormatting sqref="R43">
    <cfRule type="cellIs" priority="143" operator="lessThanOrEqual" aboveAverage="0" equalAverage="0" bottom="0" percent="0" rank="0" text="" dxfId="0">
      <formula>H43</formula>
    </cfRule>
  </conditionalFormatting>
  <conditionalFormatting sqref="R44">
    <cfRule type="cellIs" priority="144" operator="lessThanOrEqual" aboveAverage="0" equalAverage="0" bottom="0" percent="0" rank="0" text="" dxfId="0">
      <formula>H44</formula>
    </cfRule>
  </conditionalFormatting>
  <conditionalFormatting sqref="R8">
    <cfRule type="cellIs" priority="145" operator="lessThanOrEqual" aboveAverage="0" equalAverage="0" bottom="0" percent="0" rank="0" text="" dxfId="0">
      <formula>H8</formula>
    </cfRule>
  </conditionalFormatting>
  <conditionalFormatting sqref="S10">
    <cfRule type="cellIs" priority="146" operator="lessThanOrEqual" aboveAverage="0" equalAverage="0" bottom="0" percent="0" rank="0" text="" dxfId="0">
      <formula>I10</formula>
    </cfRule>
  </conditionalFormatting>
  <conditionalFormatting sqref="S13">
    <cfRule type="cellIs" priority="147" operator="lessThanOrEqual" aboveAverage="0" equalAverage="0" bottom="0" percent="0" rank="0" text="" dxfId="0">
      <formula>I13</formula>
    </cfRule>
  </conditionalFormatting>
  <conditionalFormatting sqref="S15">
    <cfRule type="cellIs" priority="148" operator="lessThanOrEqual" aboveAverage="0" equalAverage="0" bottom="0" percent="0" rank="0" text="" dxfId="0">
      <formula>I15</formula>
    </cfRule>
  </conditionalFormatting>
  <conditionalFormatting sqref="S18">
    <cfRule type="cellIs" priority="149" operator="lessThanOrEqual" aboveAverage="0" equalAverage="0" bottom="0" percent="0" rank="0" text="" dxfId="0">
      <formula>I18</formula>
    </cfRule>
  </conditionalFormatting>
  <conditionalFormatting sqref="S20">
    <cfRule type="cellIs" priority="150" operator="lessThanOrEqual" aboveAverage="0" equalAverage="0" bottom="0" percent="0" rank="0" text="" dxfId="0">
      <formula>I20</formula>
    </cfRule>
  </conditionalFormatting>
  <conditionalFormatting sqref="S24">
    <cfRule type="cellIs" priority="151" operator="lessThanOrEqual" aboveAverage="0" equalAverage="0" bottom="0" percent="0" rank="0" text="" dxfId="0">
      <formula>I24</formula>
    </cfRule>
  </conditionalFormatting>
  <conditionalFormatting sqref="S25">
    <cfRule type="cellIs" priority="152" operator="lessThanOrEqual" aboveAverage="0" equalAverage="0" bottom="0" percent="0" rank="0" text="" dxfId="0">
      <formula>I25</formula>
    </cfRule>
  </conditionalFormatting>
  <conditionalFormatting sqref="S27">
    <cfRule type="cellIs" priority="153" operator="lessThanOrEqual" aboveAverage="0" equalAverage="0" bottom="0" percent="0" rank="0" text="" dxfId="0">
      <formula>I27</formula>
    </cfRule>
  </conditionalFormatting>
  <conditionalFormatting sqref="S28">
    <cfRule type="cellIs" priority="154" operator="lessThanOrEqual" aboveAverage="0" equalAverage="0" bottom="0" percent="0" rank="0" text="" dxfId="0">
      <formula>I28</formula>
    </cfRule>
  </conditionalFormatting>
  <conditionalFormatting sqref="S32">
    <cfRule type="cellIs" priority="155" operator="lessThanOrEqual" aboveAverage="0" equalAverage="0" bottom="0" percent="0" rank="0" text="" dxfId="0">
      <formula>I32</formula>
    </cfRule>
  </conditionalFormatting>
  <conditionalFormatting sqref="S34">
    <cfRule type="cellIs" priority="156" operator="lessThanOrEqual" aboveAverage="0" equalAverage="0" bottom="0" percent="0" rank="0" text="" dxfId="0">
      <formula>I34</formula>
    </cfRule>
  </conditionalFormatting>
  <conditionalFormatting sqref="S35">
    <cfRule type="cellIs" priority="157" operator="lessThanOrEqual" aboveAverage="0" equalAverage="0" bottom="0" percent="0" rank="0" text="" dxfId="0">
      <formula>I35</formula>
    </cfRule>
  </conditionalFormatting>
  <conditionalFormatting sqref="S38">
    <cfRule type="cellIs" priority="158" operator="lessThanOrEqual" aboveAverage="0" equalAverage="0" bottom="0" percent="0" rank="0" text="" dxfId="0">
      <formula>I38</formula>
    </cfRule>
  </conditionalFormatting>
  <conditionalFormatting sqref="S39">
    <cfRule type="cellIs" priority="159" operator="lessThanOrEqual" aboveAverage="0" equalAverage="0" bottom="0" percent="0" rank="0" text="" dxfId="0">
      <formula>I39</formula>
    </cfRule>
  </conditionalFormatting>
  <conditionalFormatting sqref="S40">
    <cfRule type="cellIs" priority="160" operator="lessThanOrEqual" aboveAverage="0" equalAverage="0" bottom="0" percent="0" rank="0" text="" dxfId="0">
      <formula>I40</formula>
    </cfRule>
  </conditionalFormatting>
  <conditionalFormatting sqref="S43">
    <cfRule type="cellIs" priority="161" operator="lessThanOrEqual" aboveAverage="0" equalAverage="0" bottom="0" percent="0" rank="0" text="" dxfId="0">
      <formula>I43</formula>
    </cfRule>
  </conditionalFormatting>
  <conditionalFormatting sqref="S44">
    <cfRule type="cellIs" priority="162" operator="lessThanOrEqual" aboveAverage="0" equalAverage="0" bottom="0" percent="0" rank="0" text="" dxfId="0">
      <formula>I44</formula>
    </cfRule>
  </conditionalFormatting>
  <conditionalFormatting sqref="S8">
    <cfRule type="cellIs" priority="163" operator="lessThanOrEqual" aboveAverage="0" equalAverage="0" bottom="0" percent="0" rank="0" text="" dxfId="0">
      <formula>I8</formula>
    </cfRule>
  </conditionalFormatting>
  <conditionalFormatting sqref="X10">
    <cfRule type="cellIs" priority="164" operator="lessThanOrEqual" aboveAverage="0" equalAverage="0" bottom="0" percent="0" rank="0" text="" dxfId="0">
      <formula>H10</formula>
    </cfRule>
  </conditionalFormatting>
  <conditionalFormatting sqref="X11">
    <cfRule type="cellIs" priority="165" operator="lessThanOrEqual" aboveAverage="0" equalAverage="0" bottom="0" percent="0" rank="0" text="" dxfId="0">
      <formula>H11</formula>
    </cfRule>
  </conditionalFormatting>
  <conditionalFormatting sqref="X12">
    <cfRule type="cellIs" priority="166" operator="lessThanOrEqual" aboveAverage="0" equalAverage="0" bottom="0" percent="0" rank="0" text="" dxfId="0">
      <formula>H12</formula>
    </cfRule>
  </conditionalFormatting>
  <conditionalFormatting sqref="X13">
    <cfRule type="cellIs" priority="167" operator="lessThanOrEqual" aboveAverage="0" equalAverage="0" bottom="0" percent="0" rank="0" text="" dxfId="0">
      <formula>H13</formula>
    </cfRule>
  </conditionalFormatting>
  <conditionalFormatting sqref="X14">
    <cfRule type="cellIs" priority="168" operator="lessThanOrEqual" aboveAverage="0" equalAverage="0" bottom="0" percent="0" rank="0" text="" dxfId="0">
      <formula>H14</formula>
    </cfRule>
  </conditionalFormatting>
  <conditionalFormatting sqref="X15">
    <cfRule type="cellIs" priority="169" operator="lessThanOrEqual" aboveAverage="0" equalAverage="0" bottom="0" percent="0" rank="0" text="" dxfId="0">
      <formula>H15</formula>
    </cfRule>
  </conditionalFormatting>
  <conditionalFormatting sqref="X16">
    <cfRule type="cellIs" priority="170" operator="lessThanOrEqual" aboveAverage="0" equalAverage="0" bottom="0" percent="0" rank="0" text="" dxfId="0">
      <formula>H16</formula>
    </cfRule>
  </conditionalFormatting>
  <conditionalFormatting sqref="X17">
    <cfRule type="cellIs" priority="171" operator="lessThanOrEqual" aboveAverage="0" equalAverage="0" bottom="0" percent="0" rank="0" text="" dxfId="0">
      <formula>H17</formula>
    </cfRule>
  </conditionalFormatting>
  <conditionalFormatting sqref="X18">
    <cfRule type="cellIs" priority="172" operator="lessThanOrEqual" aboveAverage="0" equalAverage="0" bottom="0" percent="0" rank="0" text="" dxfId="0">
      <formula>H18</formula>
    </cfRule>
  </conditionalFormatting>
  <conditionalFormatting sqref="X20">
    <cfRule type="cellIs" priority="173" operator="lessThanOrEqual" aboveAverage="0" equalAverage="0" bottom="0" percent="0" rank="0" text="" dxfId="0">
      <formula>H20</formula>
    </cfRule>
  </conditionalFormatting>
  <conditionalFormatting sqref="X22">
    <cfRule type="cellIs" priority="174" operator="lessThanOrEqual" aboveAverage="0" equalAverage="0" bottom="0" percent="0" rank="0" text="" dxfId="0">
      <formula>H22</formula>
    </cfRule>
  </conditionalFormatting>
  <conditionalFormatting sqref="X23">
    <cfRule type="cellIs" priority="175" operator="lessThanOrEqual" aboveAverage="0" equalAverage="0" bottom="0" percent="0" rank="0" text="" dxfId="0">
      <formula>H23</formula>
    </cfRule>
  </conditionalFormatting>
  <conditionalFormatting sqref="X24">
    <cfRule type="cellIs" priority="176" operator="lessThanOrEqual" aboveAverage="0" equalAverage="0" bottom="0" percent="0" rank="0" text="" dxfId="0">
      <formula>H24</formula>
    </cfRule>
  </conditionalFormatting>
  <conditionalFormatting sqref="X25">
    <cfRule type="cellIs" priority="177" operator="lessThanOrEqual" aboveAverage="0" equalAverage="0" bottom="0" percent="0" rank="0" text="" dxfId="0">
      <formula>H25</formula>
    </cfRule>
  </conditionalFormatting>
  <conditionalFormatting sqref="X27">
    <cfRule type="cellIs" priority="178" operator="lessThanOrEqual" aboveAverage="0" equalAverage="0" bottom="0" percent="0" rank="0" text="" dxfId="0">
      <formula>H27</formula>
    </cfRule>
  </conditionalFormatting>
  <conditionalFormatting sqref="X28">
    <cfRule type="cellIs" priority="179" operator="lessThanOrEqual" aboveAverage="0" equalAverage="0" bottom="0" percent="0" rank="0" text="" dxfId="0">
      <formula>H28</formula>
    </cfRule>
  </conditionalFormatting>
  <conditionalFormatting sqref="X31">
    <cfRule type="cellIs" priority="180" operator="lessThanOrEqual" aboveAverage="0" equalAverage="0" bottom="0" percent="0" rank="0" text="" dxfId="0">
      <formula>H31</formula>
    </cfRule>
  </conditionalFormatting>
  <conditionalFormatting sqref="X32">
    <cfRule type="cellIs" priority="181" operator="lessThanOrEqual" aboveAverage="0" equalAverage="0" bottom="0" percent="0" rank="0" text="" dxfId="0">
      <formula>H32</formula>
    </cfRule>
  </conditionalFormatting>
  <conditionalFormatting sqref="X34">
    <cfRule type="cellIs" priority="182" operator="lessThanOrEqual" aboveAverage="0" equalAverage="0" bottom="0" percent="0" rank="0" text="" dxfId="0">
      <formula>H34</formula>
    </cfRule>
  </conditionalFormatting>
  <conditionalFormatting sqref="X35">
    <cfRule type="cellIs" priority="183" operator="lessThanOrEqual" aboveAverage="0" equalAverage="0" bottom="0" percent="0" rank="0" text="" dxfId="0">
      <formula>H35</formula>
    </cfRule>
  </conditionalFormatting>
  <conditionalFormatting sqref="X36">
    <cfRule type="cellIs" priority="184" operator="lessThanOrEqual" aboveAverage="0" equalAverage="0" bottom="0" percent="0" rank="0" text="" dxfId="0">
      <formula>H36</formula>
    </cfRule>
  </conditionalFormatting>
  <conditionalFormatting sqref="X37">
    <cfRule type="cellIs" priority="185" operator="lessThanOrEqual" aboveAverage="0" equalAverage="0" bottom="0" percent="0" rank="0" text="" dxfId="0">
      <formula>H37</formula>
    </cfRule>
  </conditionalFormatting>
  <conditionalFormatting sqref="X38">
    <cfRule type="cellIs" priority="186" operator="lessThanOrEqual" aboveAverage="0" equalAverage="0" bottom="0" percent="0" rank="0" text="" dxfId="0">
      <formula>H38</formula>
    </cfRule>
  </conditionalFormatting>
  <conditionalFormatting sqref="X39">
    <cfRule type="cellIs" priority="187" operator="lessThanOrEqual" aboveAverage="0" equalAverage="0" bottom="0" percent="0" rank="0" text="" dxfId="0">
      <formula>H39</formula>
    </cfRule>
  </conditionalFormatting>
  <conditionalFormatting sqref="X40">
    <cfRule type="cellIs" priority="188" operator="lessThanOrEqual" aboveAverage="0" equalAverage="0" bottom="0" percent="0" rank="0" text="" dxfId="0">
      <formula>H40</formula>
    </cfRule>
  </conditionalFormatting>
  <conditionalFormatting sqref="X42">
    <cfRule type="cellIs" priority="189" operator="lessThanOrEqual" aboveAverage="0" equalAverage="0" bottom="0" percent="0" rank="0" text="" dxfId="0">
      <formula>H42</formula>
    </cfRule>
  </conditionalFormatting>
  <conditionalFormatting sqref="X43">
    <cfRule type="cellIs" priority="190" operator="lessThanOrEqual" aboveAverage="0" equalAverage="0" bottom="0" percent="0" rank="0" text="" dxfId="0">
      <formula>H43</formula>
    </cfRule>
  </conditionalFormatting>
  <conditionalFormatting sqref="X44">
    <cfRule type="cellIs" priority="191" operator="lessThanOrEqual" aboveAverage="0" equalAverage="0" bottom="0" percent="0" rank="0" text="" dxfId="0">
      <formula>H44</formula>
    </cfRule>
  </conditionalFormatting>
  <conditionalFormatting sqref="X45">
    <cfRule type="cellIs" priority="192" operator="lessThanOrEqual" aboveAverage="0" equalAverage="0" bottom="0" percent="0" rank="0" text="" dxfId="0">
      <formula>H45</formula>
    </cfRule>
  </conditionalFormatting>
  <conditionalFormatting sqref="X8">
    <cfRule type="cellIs" priority="193" operator="lessThanOrEqual" aboveAverage="0" equalAverage="0" bottom="0" percent="0" rank="0" text="" dxfId="0">
      <formula>H8</formula>
    </cfRule>
  </conditionalFormatting>
  <conditionalFormatting sqref="Y10">
    <cfRule type="cellIs" priority="194" operator="lessThanOrEqual" aboveAverage="0" equalAverage="0" bottom="0" percent="0" rank="0" text="" dxfId="0">
      <formula>I10</formula>
    </cfRule>
  </conditionalFormatting>
  <conditionalFormatting sqref="Y11">
    <cfRule type="cellIs" priority="195" operator="lessThanOrEqual" aboveAverage="0" equalAverage="0" bottom="0" percent="0" rank="0" text="" dxfId="0">
      <formula>I11</formula>
    </cfRule>
  </conditionalFormatting>
  <conditionalFormatting sqref="Y12">
    <cfRule type="cellIs" priority="196" operator="lessThanOrEqual" aboveAverage="0" equalAverage="0" bottom="0" percent="0" rank="0" text="" dxfId="0">
      <formula>I12</formula>
    </cfRule>
  </conditionalFormatting>
  <conditionalFormatting sqref="Y13">
    <cfRule type="cellIs" priority="197" operator="lessThanOrEqual" aboveAverage="0" equalAverage="0" bottom="0" percent="0" rank="0" text="" dxfId="0">
      <formula>I13</formula>
    </cfRule>
  </conditionalFormatting>
  <conditionalFormatting sqref="Y14">
    <cfRule type="cellIs" priority="198" operator="lessThanOrEqual" aboveAverage="0" equalAverage="0" bottom="0" percent="0" rank="0" text="" dxfId="0">
      <formula>I14</formula>
    </cfRule>
  </conditionalFormatting>
  <conditionalFormatting sqref="Y15">
    <cfRule type="cellIs" priority="199" operator="lessThanOrEqual" aboveAverage="0" equalAverage="0" bottom="0" percent="0" rank="0" text="" dxfId="0">
      <formula>I15</formula>
    </cfRule>
  </conditionalFormatting>
  <conditionalFormatting sqref="Y16">
    <cfRule type="cellIs" priority="200" operator="lessThanOrEqual" aboveAverage="0" equalAverage="0" bottom="0" percent="0" rank="0" text="" dxfId="0">
      <formula>I16</formula>
    </cfRule>
  </conditionalFormatting>
  <conditionalFormatting sqref="Y17">
    <cfRule type="cellIs" priority="201" operator="lessThanOrEqual" aboveAverage="0" equalAverage="0" bottom="0" percent="0" rank="0" text="" dxfId="0">
      <formula>I17</formula>
    </cfRule>
  </conditionalFormatting>
  <conditionalFormatting sqref="Y18">
    <cfRule type="cellIs" priority="202" operator="lessThanOrEqual" aboveAverage="0" equalAverage="0" bottom="0" percent="0" rank="0" text="" dxfId="0">
      <formula>I18</formula>
    </cfRule>
  </conditionalFormatting>
  <conditionalFormatting sqref="Y20">
    <cfRule type="cellIs" priority="203" operator="lessThanOrEqual" aboveAverage="0" equalAverage="0" bottom="0" percent="0" rank="0" text="" dxfId="0">
      <formula>I20</formula>
    </cfRule>
  </conditionalFormatting>
  <conditionalFormatting sqref="Y22">
    <cfRule type="cellIs" priority="204" operator="lessThanOrEqual" aboveAverage="0" equalAverage="0" bottom="0" percent="0" rank="0" text="" dxfId="0">
      <formula>I22</formula>
    </cfRule>
  </conditionalFormatting>
  <conditionalFormatting sqref="Y23">
    <cfRule type="cellIs" priority="205" operator="lessThanOrEqual" aboveAverage="0" equalAverage="0" bottom="0" percent="0" rank="0" text="" dxfId="0">
      <formula>I23</formula>
    </cfRule>
  </conditionalFormatting>
  <conditionalFormatting sqref="Y24">
    <cfRule type="cellIs" priority="206" operator="lessThanOrEqual" aboveAverage="0" equalAverage="0" bottom="0" percent="0" rank="0" text="" dxfId="0">
      <formula>I24</formula>
    </cfRule>
  </conditionalFormatting>
  <conditionalFormatting sqref="Y25">
    <cfRule type="cellIs" priority="207" operator="lessThanOrEqual" aboveAverage="0" equalAverage="0" bottom="0" percent="0" rank="0" text="" dxfId="0">
      <formula>I25</formula>
    </cfRule>
  </conditionalFormatting>
  <conditionalFormatting sqref="Y27">
    <cfRule type="cellIs" priority="208" operator="lessThanOrEqual" aboveAverage="0" equalAverage="0" bottom="0" percent="0" rank="0" text="" dxfId="0">
      <formula>I27</formula>
    </cfRule>
  </conditionalFormatting>
  <conditionalFormatting sqref="Y28">
    <cfRule type="cellIs" priority="209" operator="lessThanOrEqual" aboveAverage="0" equalAverage="0" bottom="0" percent="0" rank="0" text="" dxfId="0">
      <formula>I28</formula>
    </cfRule>
  </conditionalFormatting>
  <conditionalFormatting sqref="Y31">
    <cfRule type="cellIs" priority="210" operator="lessThanOrEqual" aboveAverage="0" equalAverage="0" bottom="0" percent="0" rank="0" text="" dxfId="0">
      <formula>I31</formula>
    </cfRule>
  </conditionalFormatting>
  <conditionalFormatting sqref="Y32">
    <cfRule type="cellIs" priority="211" operator="lessThanOrEqual" aboveAverage="0" equalAverage="0" bottom="0" percent="0" rank="0" text="" dxfId="0">
      <formula>I32</formula>
    </cfRule>
  </conditionalFormatting>
  <conditionalFormatting sqref="Y34">
    <cfRule type="cellIs" priority="212" operator="lessThanOrEqual" aboveAverage="0" equalAverage="0" bottom="0" percent="0" rank="0" text="" dxfId="0">
      <formula>I34</formula>
    </cfRule>
  </conditionalFormatting>
  <conditionalFormatting sqref="Y35">
    <cfRule type="cellIs" priority="213" operator="lessThanOrEqual" aboveAverage="0" equalAverage="0" bottom="0" percent="0" rank="0" text="" dxfId="0">
      <formula>I35</formula>
    </cfRule>
  </conditionalFormatting>
  <conditionalFormatting sqref="Y36">
    <cfRule type="cellIs" priority="214" operator="lessThanOrEqual" aboveAverage="0" equalAverage="0" bottom="0" percent="0" rank="0" text="" dxfId="0">
      <formula>I36</formula>
    </cfRule>
  </conditionalFormatting>
  <conditionalFormatting sqref="Y37">
    <cfRule type="cellIs" priority="215" operator="lessThanOrEqual" aboveAverage="0" equalAverage="0" bottom="0" percent="0" rank="0" text="" dxfId="0">
      <formula>I37</formula>
    </cfRule>
  </conditionalFormatting>
  <conditionalFormatting sqref="Y38">
    <cfRule type="cellIs" priority="216" operator="lessThanOrEqual" aboveAverage="0" equalAverage="0" bottom="0" percent="0" rank="0" text="" dxfId="0">
      <formula>I38</formula>
    </cfRule>
  </conditionalFormatting>
  <conditionalFormatting sqref="Y39">
    <cfRule type="cellIs" priority="217" operator="lessThanOrEqual" aboveAverage="0" equalAverage="0" bottom="0" percent="0" rank="0" text="" dxfId="0">
      <formula>I39</formula>
    </cfRule>
  </conditionalFormatting>
  <conditionalFormatting sqref="Y40">
    <cfRule type="cellIs" priority="218" operator="lessThanOrEqual" aboveAverage="0" equalAverage="0" bottom="0" percent="0" rank="0" text="" dxfId="0">
      <formula>I40</formula>
    </cfRule>
  </conditionalFormatting>
  <conditionalFormatting sqref="Y42">
    <cfRule type="cellIs" priority="219" operator="lessThanOrEqual" aboveAverage="0" equalAverage="0" bottom="0" percent="0" rank="0" text="" dxfId="0">
      <formula>I42</formula>
    </cfRule>
  </conditionalFormatting>
  <conditionalFormatting sqref="Y43">
    <cfRule type="cellIs" priority="220" operator="lessThanOrEqual" aboveAverage="0" equalAverage="0" bottom="0" percent="0" rank="0" text="" dxfId="0">
      <formula>I43</formula>
    </cfRule>
  </conditionalFormatting>
  <conditionalFormatting sqref="Y44">
    <cfRule type="cellIs" priority="221" operator="lessThanOrEqual" aboveAverage="0" equalAverage="0" bottom="0" percent="0" rank="0" text="" dxfId="0">
      <formula>I44</formula>
    </cfRule>
  </conditionalFormatting>
  <conditionalFormatting sqref="Y45">
    <cfRule type="cellIs" priority="222" operator="lessThanOrEqual" aboveAverage="0" equalAverage="0" bottom="0" percent="0" rank="0" text="" dxfId="0">
      <formula>I45</formula>
    </cfRule>
  </conditionalFormatting>
  <conditionalFormatting sqref="Y8">
    <cfRule type="cellIs" priority="223" operator="lessThanOrEqual" aboveAverage="0" equalAverage="0" bottom="0" percent="0" rank="0" text="" dxfId="0">
      <formula>I8</formula>
    </cfRule>
  </conditionalFormatting>
  <hyperlinks>
    <hyperlink ref="O8" r:id="rId2" display="Link"/>
    <hyperlink ref="U8" r:id="rId3" display="Link"/>
    <hyperlink ref="AA8" r:id="rId4" display="Link"/>
    <hyperlink ref="AG8" r:id="rId5" display="Link"/>
    <hyperlink ref="O10" r:id="rId6" display="Link"/>
    <hyperlink ref="U10" r:id="rId7" display="Link"/>
    <hyperlink ref="AA10" r:id="rId8" display="Link"/>
    <hyperlink ref="AG10" r:id="rId9" display="Link"/>
    <hyperlink ref="AM10" r:id="rId10" display="Link"/>
    <hyperlink ref="O11" r:id="rId11" display="Link"/>
    <hyperlink ref="AA11" r:id="rId12" display="Link"/>
    <hyperlink ref="AG11" r:id="rId13" display="Link"/>
    <hyperlink ref="O12" r:id="rId14" display="Link"/>
    <hyperlink ref="AA12" r:id="rId15" display="Link"/>
    <hyperlink ref="AG12" r:id="rId16" display="Link"/>
    <hyperlink ref="O13" r:id="rId17" display="Link"/>
    <hyperlink ref="U13" r:id="rId18" display="Link"/>
    <hyperlink ref="AA13" r:id="rId19" display="Link"/>
    <hyperlink ref="AG13" r:id="rId20" display="Link"/>
    <hyperlink ref="AM13" r:id="rId21" display="Link"/>
    <hyperlink ref="O14" r:id="rId22" display="Link"/>
    <hyperlink ref="AA14" r:id="rId23" display="Link"/>
    <hyperlink ref="O15" r:id="rId24" display="Link"/>
    <hyperlink ref="U15" r:id="rId25" display="Link"/>
    <hyperlink ref="AA15" r:id="rId26" display="Link"/>
    <hyperlink ref="AG15" r:id="rId27" display="Link"/>
    <hyperlink ref="O16" r:id="rId28" display="Link"/>
    <hyperlink ref="U16" r:id="rId29" display="Link"/>
    <hyperlink ref="AA16" r:id="rId30" display="Link"/>
    <hyperlink ref="AM16" r:id="rId31" display="Link"/>
    <hyperlink ref="O17" r:id="rId32" display="Link"/>
    <hyperlink ref="AA17" r:id="rId33" display="Link"/>
    <hyperlink ref="AG17" r:id="rId34" display="Link"/>
    <hyperlink ref="O18" r:id="rId35" display="Link"/>
    <hyperlink ref="U18" r:id="rId36" display="Link"/>
    <hyperlink ref="AA18" r:id="rId37" display="Link"/>
    <hyperlink ref="AG18" r:id="rId38" display="Link"/>
    <hyperlink ref="AM18" r:id="rId39" display="Link"/>
    <hyperlink ref="O20" r:id="rId40" display="Link"/>
    <hyperlink ref="U20" r:id="rId41" display="Link"/>
    <hyperlink ref="AA20" r:id="rId42" display="Link"/>
    <hyperlink ref="AG20" r:id="rId43" display="Link"/>
    <hyperlink ref="O22" r:id="rId44" display="Link"/>
    <hyperlink ref="AA22" r:id="rId45" display="Link"/>
    <hyperlink ref="AG22" r:id="rId46" display="Link"/>
    <hyperlink ref="O23" r:id="rId47" display="Link"/>
    <hyperlink ref="AA23" r:id="rId48" display="Link"/>
    <hyperlink ref="O24" r:id="rId49" display="Link"/>
    <hyperlink ref="U24" r:id="rId50" display="Link"/>
    <hyperlink ref="AA24" r:id="rId51" display="Link"/>
    <hyperlink ref="AG24" r:id="rId52" display="Link"/>
    <hyperlink ref="O25" r:id="rId53" display="Link"/>
    <hyperlink ref="U25" r:id="rId54" display="Link"/>
    <hyperlink ref="AA25" r:id="rId55" display="Link"/>
    <hyperlink ref="AG25" r:id="rId56" display="Link"/>
    <hyperlink ref="AM25" r:id="rId57" display="Link"/>
    <hyperlink ref="O26" r:id="rId58" display="Link"/>
    <hyperlink ref="O27" r:id="rId59" display="Link"/>
    <hyperlink ref="U27" r:id="rId60" display="Link"/>
    <hyperlink ref="AA27" r:id="rId61" display="Link"/>
    <hyperlink ref="AG27" r:id="rId62" display="Link"/>
    <hyperlink ref="O28" r:id="rId63" display="Link"/>
    <hyperlink ref="U28" r:id="rId64" display="Link"/>
    <hyperlink ref="AA28" r:id="rId65" display="Link"/>
    <hyperlink ref="AG28" r:id="rId66" display="Link"/>
    <hyperlink ref="AM28" r:id="rId67" display="Link"/>
    <hyperlink ref="O31" r:id="rId68" display="Link"/>
    <hyperlink ref="AA31" r:id="rId69" display="Link"/>
    <hyperlink ref="O32" r:id="rId70" display="Link"/>
    <hyperlink ref="U32" r:id="rId71" display="Link"/>
    <hyperlink ref="AA32" r:id="rId72" display="Link"/>
    <hyperlink ref="AG32" r:id="rId73" display="Link"/>
    <hyperlink ref="O34" r:id="rId74" display="Link"/>
    <hyperlink ref="U34" r:id="rId75" display="Link"/>
    <hyperlink ref="AA34" r:id="rId76" display="Link"/>
    <hyperlink ref="AG34" r:id="rId77" display="Link"/>
    <hyperlink ref="O35" r:id="rId78" display="Link"/>
    <hyperlink ref="U35" r:id="rId79" display="Link"/>
    <hyperlink ref="AA35" r:id="rId80" display="Link"/>
    <hyperlink ref="AM35" r:id="rId81" display="Link"/>
    <hyperlink ref="O36" r:id="rId82" display="Link"/>
    <hyperlink ref="AA36" r:id="rId83" display="Link"/>
    <hyperlink ref="O37" r:id="rId84" display="Link"/>
    <hyperlink ref="AA37" r:id="rId85" display="Link"/>
    <hyperlink ref="AG37" r:id="rId86" display="Link"/>
    <hyperlink ref="O38" r:id="rId87" display="Link"/>
    <hyperlink ref="U38" r:id="rId88" display="Link"/>
    <hyperlink ref="AA38" r:id="rId89" display="Link"/>
    <hyperlink ref="AG38" r:id="rId90" display="Link"/>
    <hyperlink ref="O39" r:id="rId91" display="Link"/>
    <hyperlink ref="U39" r:id="rId92" display="Link"/>
    <hyperlink ref="AA39" r:id="rId93" display="Link"/>
    <hyperlink ref="AG39" r:id="rId94" display="Link"/>
    <hyperlink ref="AM39" r:id="rId95" display="Link"/>
    <hyperlink ref="O40" r:id="rId96" display="Link"/>
    <hyperlink ref="U40" r:id="rId97" display="Link"/>
    <hyperlink ref="AA40" r:id="rId98" display="Link"/>
    <hyperlink ref="AG40" r:id="rId99" display="Link"/>
    <hyperlink ref="AM40" r:id="rId100" display="Link"/>
    <hyperlink ref="O42" r:id="rId101" display="Link"/>
    <hyperlink ref="AA42" r:id="rId102" display="Link"/>
    <hyperlink ref="AM42" r:id="rId103" display="Link"/>
    <hyperlink ref="O43" r:id="rId104" display="Link"/>
    <hyperlink ref="U43" r:id="rId105" display="Link"/>
    <hyperlink ref="AA43" r:id="rId106" display="Link"/>
    <hyperlink ref="AG43" r:id="rId107" display="Link"/>
    <hyperlink ref="O44" r:id="rId108" display="Link"/>
    <hyperlink ref="U44" r:id="rId109" display="Link"/>
    <hyperlink ref="AA44" r:id="rId110" display="Link"/>
    <hyperlink ref="AG44" r:id="rId111" display="Link"/>
    <hyperlink ref="O45" r:id="rId112" display="Link"/>
    <hyperlink ref="U45" r:id="rId113" display="Link"/>
    <hyperlink ref="AA45" r:id="rId114" display="Link"/>
    <hyperlink ref="AM45" r:id="rId115" display="Lin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1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2017-05-23T18:40:00Z</dcterms:created>
  <dc:language>es-AR</dc:language>
  <dcterms:modified xsi:type="dcterms:W3CDTF">2017-05-23T16:03:11Z</dcterms:modified>
  <cp:revision>1</cp:revision>
</cp:coreProperties>
</file>