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Expansion_Programacion" sheetId="1" state="visible" r:id="rId2"/>
  </sheets>
  <definedNames>
    <definedName function="false" hidden="false" name="BoardQty" vbProcedure="false">Expansion_Programacion!$I$1</definedName>
    <definedName function="false" hidden="false" name="digikey_part_data" vbProcedure="false">Expansion_Programacion!$J$5:$O$28</definedName>
    <definedName function="false" hidden="false" name="farnell_part_data" vbProcedure="false">Expansion_Programacion!$P$5:$U$28</definedName>
    <definedName function="false" hidden="false" name="global_part_data" vbProcedure="false">Expansion_Programacion!$A$5:$I$28</definedName>
    <definedName function="false" hidden="false" name="mouser_part_data" vbProcedure="false">Expansion_Programacion!$V$5:$AA$28</definedName>
    <definedName function="false" hidden="false" name="newark_part_data" vbProcedure="false">Expansion_Programacion!$AB$5:$AG$28</definedName>
    <definedName function="false" hidden="false" name="rs_part_data" vbProcedure="false">Expansion_Programacion!$AH$5:$AM$28</definedName>
    <definedName function="false" hidden="false" name="TotalCost" vbProcedure="false">Expansion_Programacion!$I$2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6" authorId="0">
      <text>
        <r>
          <rPr>
            <sz val="8"/>
            <color rgb="FF000000"/>
            <rFont val="Tahoma"/>
            <family val="2"/>
            <charset val="1"/>
          </rPr>
          <t>Schematic identifier for each part.</t>
        </r>
      </text>
    </comment>
    <comment ref="B6" authorId="0">
      <text>
        <r>
          <rPr>
            <sz val="8"/>
            <color rgb="FF000000"/>
            <rFont val="Tahoma"/>
            <family val="2"/>
            <charset val="1"/>
          </rPr>
          <t>Value of each part.</t>
        </r>
      </text>
    </comment>
    <comment ref="C6" authorId="0">
      <text>
        <r>
          <rPr>
            <sz val="8"/>
            <color rgb="FF000000"/>
            <rFont val="Tahoma"/>
            <family val="2"/>
            <charset val="1"/>
          </rPr>
          <t>Description of each part.</t>
        </r>
      </text>
    </comment>
    <comment ref="D6" authorId="0">
      <text>
        <r>
          <rPr>
            <sz val="8"/>
            <color rgb="FF000000"/>
            <rFont val="Tahoma"/>
            <family val="2"/>
            <charset val="1"/>
          </rPr>
          <t>PCB footprint for each part.</t>
        </r>
      </text>
    </comment>
    <comment ref="E6" authorId="0">
      <text>
        <r>
          <rPr>
            <sz val="8"/>
            <color rgb="FF000000"/>
            <rFont val="Tahoma"/>
            <family val="2"/>
            <charset val="1"/>
          </rPr>
          <t>Manufacturer of each part.</t>
        </r>
      </text>
    </comment>
    <comment ref="F6" authorId="0">
      <text>
        <r>
          <rPr>
            <sz val="8"/>
            <color rgb="FF000000"/>
            <rFont val="Tahoma"/>
            <family val="2"/>
            <charset val="1"/>
          </rPr>
          <t>Manufacturer number for each part.</t>
        </r>
      </text>
    </comment>
    <comment ref="G6" authorId="0">
      <text>
        <r>
          <rPr>
            <sz val="8"/>
            <color rgb="FF000000"/>
            <rFont val="Tahoma"/>
            <family val="2"/>
            <charset val="1"/>
          </rPr>
          <t>Total number of each part needed to assemble the board.</t>
        </r>
      </text>
    </comment>
    <comment ref="H6" authorId="0">
      <text>
        <r>
          <rPr>
            <sz val="8"/>
            <color rgb="FF000000"/>
            <rFont val="Tahoma"/>
            <family val="2"/>
            <charset val="1"/>
          </rPr>
          <t>Minimum unit price for each part across all distributors.</t>
        </r>
      </text>
    </comment>
    <comment ref="I6" authorId="0">
      <text>
        <r>
          <rPr>
            <sz val="8"/>
            <color rgb="FF000000"/>
            <rFont val="Tahoma"/>
            <family val="2"/>
            <charset val="1"/>
          </rPr>
          <t>Minimum extended price for each part across all distributors.</t>
        </r>
      </text>
    </comment>
    <comment ref="J6" authorId="0">
      <text>
        <r>
          <rPr>
            <sz val="8"/>
            <color rgb="FF000000"/>
            <rFont val="Tahoma"/>
            <family val="2"/>
            <charset val="1"/>
          </rPr>
          <t>Available quantity of each part at the distributor.</t>
        </r>
      </text>
    </comment>
    <comment ref="K6" authorId="0">
      <text>
        <r>
          <rPr>
            <sz val="8"/>
            <color rgb="FF000000"/>
            <rFont val="Tahoma"/>
            <family val="2"/>
            <charset val="1"/>
          </rPr>
          <t>Purchase quantity of each part from this distributor.</t>
        </r>
      </text>
    </comment>
    <comment ref="L6" authorId="0">
      <text>
        <r>
          <rPr>
            <sz val="8"/>
            <color rgb="FF000000"/>
            <rFont val="Tahoma"/>
            <family val="2"/>
            <charset val="1"/>
          </rPr>
          <t>Unit price of each part from this distributor.</t>
        </r>
      </text>
    </comment>
    <comment ref="M6" authorId="0">
      <text>
        <r>
          <rPr>
            <sz val="8"/>
            <color rgb="FF000000"/>
            <rFont val="Tahoma"/>
            <family val="2"/>
            <charset val="1"/>
          </rPr>
          <t>(Unit Price) x (Purchase Qty) of each part from this distributor.</t>
        </r>
      </text>
    </comment>
    <comment ref="N6" authorId="0">
      <text>
        <r>
          <rPr>
            <sz val="8"/>
            <color rgb="FF000000"/>
            <rFont val="Tahoma"/>
            <family val="2"/>
            <charset val="1"/>
          </rPr>
          <t>Distributor-assigned part number for each part.</t>
        </r>
      </text>
    </comment>
    <comment ref="O6" authorId="0">
      <text>
        <r>
          <rPr>
            <sz val="8"/>
            <color rgb="FF000000"/>
            <rFont val="Tahoma"/>
            <family val="2"/>
            <charset val="1"/>
          </rPr>
          <t>Link to distributor webpage for each part.</t>
        </r>
      </text>
    </comment>
    <comment ref="P6" authorId="0">
      <text>
        <r>
          <rPr>
            <sz val="8"/>
            <color rgb="FF000000"/>
            <rFont val="Tahoma"/>
            <family val="2"/>
            <charset val="1"/>
          </rPr>
          <t>Available quantity of each part at the distributor.</t>
        </r>
      </text>
    </comment>
    <comment ref="Q6" authorId="0">
      <text>
        <r>
          <rPr>
            <sz val="8"/>
            <color rgb="FF000000"/>
            <rFont val="Tahoma"/>
            <family val="2"/>
            <charset val="1"/>
          </rPr>
          <t>Purchase quantity of each part from this distributor.</t>
        </r>
      </text>
    </comment>
    <comment ref="R6" authorId="0">
      <text>
        <r>
          <rPr>
            <sz val="8"/>
            <color rgb="FF000000"/>
            <rFont val="Tahoma"/>
            <family val="2"/>
            <charset val="1"/>
          </rPr>
          <t>Unit price of each part from this distributor.</t>
        </r>
      </text>
    </comment>
    <comment ref="S6" authorId="0">
      <text>
        <r>
          <rPr>
            <sz val="8"/>
            <color rgb="FF000000"/>
            <rFont val="Tahoma"/>
            <family val="2"/>
            <charset val="1"/>
          </rPr>
          <t>(Unit Price) x (Purchase Qty) of each part from this distributor.</t>
        </r>
      </text>
    </comment>
    <comment ref="T6" authorId="0">
      <text>
        <r>
          <rPr>
            <sz val="8"/>
            <color rgb="FF000000"/>
            <rFont val="Tahoma"/>
            <family val="2"/>
            <charset val="1"/>
          </rPr>
          <t>Distributor-assigned part number for each part.</t>
        </r>
      </text>
    </comment>
    <comment ref="U6" authorId="0">
      <text>
        <r>
          <rPr>
            <sz val="8"/>
            <color rgb="FF000000"/>
            <rFont val="Tahoma"/>
            <family val="2"/>
            <charset val="1"/>
          </rPr>
          <t>Link to distributor webpage for each part.</t>
        </r>
      </text>
    </comment>
    <comment ref="V6" authorId="0">
      <text>
        <r>
          <rPr>
            <sz val="8"/>
            <color rgb="FF000000"/>
            <rFont val="Tahoma"/>
            <family val="2"/>
            <charset val="1"/>
          </rPr>
          <t>Available quantity of each part at the distributor.</t>
        </r>
      </text>
    </comment>
    <comment ref="W6" authorId="0">
      <text>
        <r>
          <rPr>
            <sz val="8"/>
            <color rgb="FF000000"/>
            <rFont val="Tahoma"/>
            <family val="2"/>
            <charset val="1"/>
          </rPr>
          <t>Purchase quantity of each part from this distributor.</t>
        </r>
      </text>
    </comment>
    <comment ref="X6" authorId="0">
      <text>
        <r>
          <rPr>
            <sz val="8"/>
            <color rgb="FF000000"/>
            <rFont val="Tahoma"/>
            <family val="2"/>
            <charset val="1"/>
          </rPr>
          <t>Unit price of each part from this distributor.</t>
        </r>
      </text>
    </comment>
    <comment ref="Y6" authorId="0">
      <text>
        <r>
          <rPr>
            <sz val="8"/>
            <color rgb="FF000000"/>
            <rFont val="Tahoma"/>
            <family val="2"/>
            <charset val="1"/>
          </rPr>
          <t>(Unit Price) x (Purchase Qty) of each part from this distributor.</t>
        </r>
      </text>
    </comment>
    <comment ref="Z6" authorId="0">
      <text>
        <r>
          <rPr>
            <sz val="8"/>
            <color rgb="FF000000"/>
            <rFont val="Tahoma"/>
            <family val="2"/>
            <charset val="1"/>
          </rPr>
          <t>Distributor-assigned part number for each part.</t>
        </r>
      </text>
    </comment>
    <comment ref="AA6" authorId="0">
      <text>
        <r>
          <rPr>
            <sz val="8"/>
            <color rgb="FF000000"/>
            <rFont val="Tahoma"/>
            <family val="2"/>
            <charset val="1"/>
          </rPr>
          <t>Link to distributor webpage for each part.</t>
        </r>
      </text>
    </comment>
    <comment ref="AB6" authorId="0">
      <text>
        <r>
          <rPr>
            <sz val="8"/>
            <color rgb="FF000000"/>
            <rFont val="Tahoma"/>
            <family val="2"/>
            <charset val="1"/>
          </rPr>
          <t>Available quantity of each part at the distributor.</t>
        </r>
      </text>
    </comment>
    <comment ref="AC6" authorId="0">
      <text>
        <r>
          <rPr>
            <sz val="8"/>
            <color rgb="FF000000"/>
            <rFont val="Tahoma"/>
            <family val="2"/>
            <charset val="1"/>
          </rPr>
          <t>Purchase quantity of each part from this distributor.</t>
        </r>
      </text>
    </comment>
    <comment ref="AD6" authorId="0">
      <text>
        <r>
          <rPr>
            <sz val="8"/>
            <color rgb="FF000000"/>
            <rFont val="Tahoma"/>
            <family val="2"/>
            <charset val="1"/>
          </rPr>
          <t>Unit price of each part from this distributor.</t>
        </r>
      </text>
    </comment>
    <comment ref="AE6" authorId="0">
      <text>
        <r>
          <rPr>
            <sz val="8"/>
            <color rgb="FF000000"/>
            <rFont val="Tahoma"/>
            <family val="2"/>
            <charset val="1"/>
          </rPr>
          <t>(Unit Price) x (Purchase Qty) of each part from this distributor.</t>
        </r>
      </text>
    </comment>
    <comment ref="AF6" authorId="0">
      <text>
        <r>
          <rPr>
            <sz val="8"/>
            <color rgb="FF000000"/>
            <rFont val="Tahoma"/>
            <family val="2"/>
            <charset val="1"/>
          </rPr>
          <t>Distributor-assigned part number for each part.</t>
        </r>
      </text>
    </comment>
    <comment ref="AG6" authorId="0">
      <text>
        <r>
          <rPr>
            <sz val="8"/>
            <color rgb="FF000000"/>
            <rFont val="Tahoma"/>
            <family val="2"/>
            <charset val="1"/>
          </rPr>
          <t>Link to distributor webpage for each part.</t>
        </r>
      </text>
    </comment>
    <comment ref="AH6" authorId="0">
      <text>
        <r>
          <rPr>
            <sz val="8"/>
            <color rgb="FF000000"/>
            <rFont val="Tahoma"/>
            <family val="2"/>
            <charset val="1"/>
          </rPr>
          <t>Available quantity of each part at the distributor.</t>
        </r>
      </text>
    </comment>
    <comment ref="AI6" authorId="0">
      <text>
        <r>
          <rPr>
            <sz val="8"/>
            <color rgb="FF000000"/>
            <rFont val="Tahoma"/>
            <family val="2"/>
            <charset val="1"/>
          </rPr>
          <t>Purchase quantity of each part from this distributor.</t>
        </r>
      </text>
    </comment>
    <comment ref="AJ6" authorId="0">
      <text>
        <r>
          <rPr>
            <sz val="8"/>
            <color rgb="FF000000"/>
            <rFont val="Tahoma"/>
            <family val="2"/>
            <charset val="1"/>
          </rPr>
          <t>Unit price of each part from this distributor.</t>
        </r>
      </text>
    </comment>
    <comment ref="AK6" authorId="0">
      <text>
        <r>
          <rPr>
            <sz val="8"/>
            <color rgb="FF000000"/>
            <rFont val="Tahoma"/>
            <family val="2"/>
            <charset val="1"/>
          </rPr>
          <t>(Unit Price) x (Purchase Qty) of each part from this distributor.</t>
        </r>
      </text>
    </comment>
    <comment ref="AL6" authorId="0">
      <text>
        <r>
          <rPr>
            <sz val="8"/>
            <color rgb="FF000000"/>
            <rFont val="Tahoma"/>
            <family val="2"/>
            <charset val="1"/>
          </rPr>
          <t>Distributor-assigned part number for each part.</t>
        </r>
      </text>
    </comment>
    <comment ref="AM6" authorId="0">
      <text>
        <r>
          <rPr>
            <sz val="8"/>
            <color rgb="FF000000"/>
            <rFont val="Tahoma"/>
            <family val="2"/>
            <charset val="1"/>
          </rPr>
          <t>Link to distributor webpage for each part.</t>
        </r>
      </text>
    </comment>
  </commentList>
</comments>
</file>

<file path=xl/sharedStrings.xml><?xml version="1.0" encoding="utf-8"?>
<sst xmlns="http://schemas.openxmlformats.org/spreadsheetml/2006/main" count="324" uniqueCount="165">
  <si>
    <t>Board Qty:</t>
  </si>
  <si>
    <t>Total Cost:</t>
  </si>
  <si>
    <t>Unit Cost:</t>
  </si>
  <si>
    <t>Global Part Info</t>
  </si>
  <si>
    <t>Digi-Key</t>
  </si>
  <si>
    <t>Farnell</t>
  </si>
  <si>
    <t>Mouser</t>
  </si>
  <si>
    <t>Newark</t>
  </si>
  <si>
    <t>Rs Components</t>
  </si>
  <si>
    <t>Refs</t>
  </si>
  <si>
    <t>Value</t>
  </si>
  <si>
    <t>Desc</t>
  </si>
  <si>
    <t>Footprint</t>
  </si>
  <si>
    <t>Manf</t>
  </si>
  <si>
    <t>Manf#</t>
  </si>
  <si>
    <t>Qty</t>
  </si>
  <si>
    <t>Unit$</t>
  </si>
  <si>
    <t>Ext$</t>
  </si>
  <si>
    <t>Avail</t>
  </si>
  <si>
    <t>Purch</t>
  </si>
  <si>
    <t>Cat#</t>
  </si>
  <si>
    <t>Doc</t>
  </si>
  <si>
    <t>C2,C4-C6</t>
  </si>
  <si>
    <t>10uF</t>
  </si>
  <si>
    <t>10uF 10% 16V Ceramic Capacitor X5R 0805</t>
  </si>
  <si>
    <t>footprints:c_0805</t>
  </si>
  <si>
    <t>Murata Electronics North America</t>
  </si>
  <si>
    <t>GRM21BR61C106KE15K</t>
  </si>
  <si>
    <t>490-6473-1-ND</t>
  </si>
  <si>
    <t>Link</t>
  </si>
  <si>
    <t>2611940</t>
  </si>
  <si>
    <t>81-GRM21BR61C106KE5K</t>
  </si>
  <si>
    <t>96Y9274</t>
  </si>
  <si>
    <t>820-2762</t>
  </si>
  <si>
    <t>U2</t>
  </si>
  <si>
    <t>LM1117</t>
  </si>
  <si>
    <t>Linear Voltage Regulator IC Positive Adjustable 1 Output 1.25 V  13.8 V 800mA SOT-223</t>
  </si>
  <si>
    <t>footprints:sot223</t>
  </si>
  <si>
    <t>Texas Instruments</t>
  </si>
  <si>
    <t>LM1117MPX-ADJ/NOPB</t>
  </si>
  <si>
    <t>LM1117MPX-ADJ/NOPBCT-ND</t>
  </si>
  <si>
    <t>2435821</t>
  </si>
  <si>
    <t>86W6750</t>
  </si>
  <si>
    <t>C1</t>
  </si>
  <si>
    <t>10uF 10% 16V Ceramic Capacitor X5R 0805 </t>
  </si>
  <si>
    <t>CON1</t>
  </si>
  <si>
    <t>BARREL_JACK</t>
  </si>
  <si>
    <t>Power Barrel Connector Jack 0.70mm ID (0.028), 2.35mm OD (0.093) EIAJ-1 Surface Mount, Right Angle</t>
  </si>
  <si>
    <t>footprints:Pj-38-smt</t>
  </si>
  <si>
    <t>CUI Inc.</t>
  </si>
  <si>
    <t>PJ-038-SMT-TR</t>
  </si>
  <si>
    <t>CP-038PJCT-ND</t>
  </si>
  <si>
    <t>490-PJ-038-SMT-TR</t>
  </si>
  <si>
    <t>C8-C11</t>
  </si>
  <si>
    <t>0.1uF</t>
  </si>
  <si>
    <t>CAP CER 0.1UF 16V X7R 0805 </t>
  </si>
  <si>
    <t>GRM219R71C104KA01D </t>
  </si>
  <si>
    <t>490-1683-1-ND</t>
  </si>
  <si>
    <t>2611934</t>
  </si>
  <si>
    <t>81-GRM40X104K16D</t>
  </si>
  <si>
    <t>96Y9285</t>
  </si>
  <si>
    <t>790-0667</t>
  </si>
  <si>
    <t>CON4</t>
  </si>
  <si>
    <t>SWD_MCU</t>
  </si>
  <si>
    <t>10 Positions Header, Unshrouded Connector 0.100 (2.54mm) Through Hole Tin</t>
  </si>
  <si>
    <t>Pin_Headers:Pin_Header_Straight_2x05</t>
  </si>
  <si>
    <t>Amphenol FCI</t>
  </si>
  <si>
    <t>67997-410HLF</t>
  </si>
  <si>
    <t>609-3243-ND</t>
  </si>
  <si>
    <t>2751378</t>
  </si>
  <si>
    <t>649-67997-410HLF</t>
  </si>
  <si>
    <t>33M7903</t>
  </si>
  <si>
    <t>863-2835</t>
  </si>
  <si>
    <t>R2</t>
  </si>
  <si>
    <t>470</t>
  </si>
  <si>
    <t>RES SMD 470 OHM 1% 1/8W 0805 </t>
  </si>
  <si>
    <t>footprints:r_0805</t>
  </si>
  <si>
    <t>Yageo</t>
  </si>
  <si>
    <t>RC0805FR-07470RL</t>
  </si>
  <si>
    <t>311-470CRCT-ND</t>
  </si>
  <si>
    <t>9237445</t>
  </si>
  <si>
    <t>603-RC0805FR-07470RL</t>
  </si>
  <si>
    <t>89K7298</t>
  </si>
  <si>
    <t>618-2546</t>
  </si>
  <si>
    <t>J1</t>
  </si>
  <si>
    <t>DF12B-3.0-10DS-0.5V-81</t>
  </si>
  <si>
    <t>10 Position Connector Receptacle, Center Strip Contacts Surface Mount Gold</t>
  </si>
  <si>
    <t>footprints:df12(3.0)-10ds-0.5v</t>
  </si>
  <si>
    <t>Hirose Electric Co Ltd</t>
  </si>
  <si>
    <t>DF12B3.0-10DS-0.5V86</t>
  </si>
  <si>
    <t>H11719CT-ND</t>
  </si>
  <si>
    <t>798-DF12B3010DS05V86</t>
  </si>
  <si>
    <t>R4</t>
  </si>
  <si>
    <t>280</t>
  </si>
  <si>
    <t>RES SMD 280 OHM 1% 1/8W 0805 </t>
  </si>
  <si>
    <t>RC0805FR-07280RL </t>
  </si>
  <si>
    <t>311-280CRCT-ND</t>
  </si>
  <si>
    <t>603-RC0805FR-07280RL</t>
  </si>
  <si>
    <t>66R3150</t>
  </si>
  <si>
    <t>618-3842</t>
  </si>
  <si>
    <t>R1</t>
  </si>
  <si>
    <t>270</t>
  </si>
  <si>
    <t>RES SMD 270 OHM 1% 1/8W 0805 </t>
  </si>
  <si>
    <t>RC0805FR-07270RL</t>
  </si>
  <si>
    <t>311-270CRCT-ND</t>
  </si>
  <si>
    <t>9237410</t>
  </si>
  <si>
    <t>26M6837</t>
  </si>
  <si>
    <t>618-4176</t>
  </si>
  <si>
    <t>CON3</t>
  </si>
  <si>
    <t>SWD_BT</t>
  </si>
  <si>
    <t>SW1,SW2</t>
  </si>
  <si>
    <t>SIDE_SW</t>
  </si>
  <si>
    <t>Tactile Switch SPST-NO Top Actuated Surface Mount</t>
  </si>
  <si>
    <t>footprints:B3U_1000PB</t>
  </si>
  <si>
    <t>Omron Electronics Inc-EMC Div</t>
  </si>
  <si>
    <t>B3U-1000P-B</t>
  </si>
  <si>
    <t>SW1143CT-ND</t>
  </si>
  <si>
    <t>1333654</t>
  </si>
  <si>
    <t>653-B3U-1000P-B</t>
  </si>
  <si>
    <t>39M4616</t>
  </si>
  <si>
    <t>U1</t>
  </si>
  <si>
    <t>R3</t>
  </si>
  <si>
    <t>1,2k</t>
  </si>
  <si>
    <t>RES SMD 1.2K OHM 1% 1/8W 0805 </t>
  </si>
  <si>
    <t>RC0805FR-071K2L </t>
  </si>
  <si>
    <t>311-1.20KCRCT-ND</t>
  </si>
  <si>
    <t>9237500</t>
  </si>
  <si>
    <t>603-RC0805FR-071K2L</t>
  </si>
  <si>
    <t>98K7786</t>
  </si>
  <si>
    <t>C7</t>
  </si>
  <si>
    <t>0.10uF 10% 16V Ceramic Capacitor X7R 0805</t>
  </si>
  <si>
    <t>GRM219R71C104KA01D</t>
  </si>
  <si>
    <t>R6,R7</t>
  </si>
  <si>
    <t>4,7K</t>
  </si>
  <si>
    <t>RES SMD 4.7K OHM 5% 1/2W 0805</t>
  </si>
  <si>
    <t>Panasonic Electronic Components</t>
  </si>
  <si>
    <t>ERJ-P6WJ472V</t>
  </si>
  <si>
    <t>P16962CT-ND</t>
  </si>
  <si>
    <t>667-ERJ-P6WJ472V</t>
  </si>
  <si>
    <t>G1</t>
  </si>
  <si>
    <t>LOGO_INTI</t>
  </si>
  <si>
    <t>Logo  INTI</t>
  </si>
  <si>
    <t>footprints:LOGO_INTI</t>
  </si>
  <si>
    <t>CON2</t>
  </si>
  <si>
    <t>TP1</t>
  </si>
  <si>
    <t>Pad de coneccion para una eventual bateria</t>
  </si>
  <si>
    <t>footprints:GS2</t>
  </si>
  <si>
    <t>R8</t>
  </si>
  <si>
    <t>4K7</t>
  </si>
  <si>
    <t>D1,D2</t>
  </si>
  <si>
    <t>Led</t>
  </si>
  <si>
    <t>Red 645nm LED Indication - Discrete 1.8V 0805 (2012 Metric)</t>
  </si>
  <si>
    <t>footprints:LED-0805</t>
  </si>
  <si>
    <t>OSRAM Opto Semiconductors Inc.</t>
  </si>
  <si>
    <t>LH R974-LP-1</t>
  </si>
  <si>
    <t>475-1415-1-ND</t>
  </si>
  <si>
    <t>720-LHR974-LP-1</t>
  </si>
  <si>
    <t>C3</t>
  </si>
  <si>
    <t>R5</t>
  </si>
  <si>
    <t>10K</t>
  </si>
  <si>
    <t>RES SMD 10K OHM 5% 1/4W 0805</t>
  </si>
  <si>
    <t>Stackpole Electronics Inc.</t>
  </si>
  <si>
    <t>RPC0805JT10K0</t>
  </si>
  <si>
    <t>RPC0805JT10K0CT-ND</t>
  </si>
  <si>
    <t>63W0028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</si>
</sst>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b val="true"/>
      <sz val="13"/>
      <color rgb="FFFF0000"/>
      <name val="Calibri"/>
      <family val="2"/>
      <charset val="1"/>
    </font>
    <font>
      <b val="true"/>
      <sz val="13"/>
      <color rgb="FF008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8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303030"/>
        <bgColor rgb="FF333300"/>
      </patternFill>
    </fill>
    <fill>
      <patternFill patternType="solid">
        <fgColor rgb="FFCC0000"/>
        <bgColor rgb="FFFF0000"/>
      </patternFill>
    </fill>
    <fill>
      <patternFill patternType="solid">
        <fgColor rgb="FFFF6600"/>
        <bgColor rgb="FFFF9900"/>
      </patternFill>
    </fill>
    <fill>
      <patternFill patternType="solid">
        <fgColor rgb="FF004A85"/>
        <bgColor rgb="FF0066CC"/>
      </patternFill>
    </fill>
    <fill>
      <patternFill patternType="solid">
        <fgColor rgb="FFA2AE06"/>
        <bgColor rgb="FF808000"/>
      </patternFill>
    </fill>
    <fill>
      <patternFill patternType="solid">
        <fgColor rgb="FFFF0000"/>
        <bgColor rgb="FFCC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1"/>
        <color rgb="FF000000"/>
        <name val="Calibri"/>
        <family val="2"/>
        <charset val="1"/>
      </font>
      <fill>
        <patternFill>
          <bgColor rgb="FF80FF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80FF80"/>
      <rgbColor rgb="FFFFFF99"/>
      <rgbColor rgb="FF99CCFF"/>
      <rgbColor rgb="FFFF99CC"/>
      <rgbColor rgb="FFCC99FF"/>
      <rgbColor rgb="FFFFCC99"/>
      <rgbColor rgb="FF3366FF"/>
      <rgbColor rgb="FF33CCCC"/>
      <rgbColor rgb="FFA2AE06"/>
      <rgbColor rgb="FFFFCC00"/>
      <rgbColor rgb="FFFF9900"/>
      <rgbColor rgb="FFFF6600"/>
      <rgbColor rgb="FF666699"/>
      <rgbColor rgb="FF969696"/>
      <rgbColor rgb="FF004A85"/>
      <rgbColor rgb="FF339966"/>
      <rgbColor rgb="FF003300"/>
      <rgbColor rgb="FF333300"/>
      <rgbColor rgb="FF993300"/>
      <rgbColor rgb="FF993366"/>
      <rgbColor rgb="FF333399"/>
      <rgbColor rgb="FF3030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www.digikey.com/scripts/DkSearch/dksus.dll?WT.z_header=search_go&amp;lang=en&amp;keywords=490-6473-1-ND%20" TargetMode="External"/><Relationship Id="rId3" Type="http://schemas.openxmlformats.org/officeDocument/2006/relationships/hyperlink" Target="http://it.farnell.com/murata/grm21br61c106ke15k/cond-mlcc-x5r-10uf-16v-0805/dp/2611940" TargetMode="External"/><Relationship Id="rId4" Type="http://schemas.openxmlformats.org/officeDocument/2006/relationships/hyperlink" Target="http://www.mouser.com/Search/Refine.aspx?Keyword=GRM21BR61C106KE15K%20" TargetMode="External"/><Relationship Id="rId5" Type="http://schemas.openxmlformats.org/officeDocument/2006/relationships/hyperlink" Target="http://www.newark.com/webapp/wcs/stores/servlet/Search?catalogId=15003&amp;langId=-1&amp;storeId=10194&amp;gs=true&amp;st=GRM21BR61C106KE15K%20" TargetMode="External"/><Relationship Id="rId6" Type="http://schemas.openxmlformats.org/officeDocument/2006/relationships/hyperlink" Target="http://it.rs-online.com/web/c/?searchTerm=GRM21BR61C106KE15K%20" TargetMode="External"/><Relationship Id="rId7" Type="http://schemas.openxmlformats.org/officeDocument/2006/relationships/hyperlink" Target="http://www.digikey.com/scripts/DkSearch/dksus.dll?WT.z_header=search_go&amp;lang=en&amp;keywords=LM1117MPX-ADJ%2FNOPBCT-ND%20%20" TargetMode="External"/><Relationship Id="rId8" Type="http://schemas.openxmlformats.org/officeDocument/2006/relationships/hyperlink" Target="http://it.farnell.com/texas-instruments/lm1117mpx-adj-nopb/ic-reg-linear-0-8a-15v-sot223/dp/2435821" TargetMode="External"/><Relationship Id="rId9" Type="http://schemas.openxmlformats.org/officeDocument/2006/relationships/hyperlink" Target="http://www.newark.com/texas-instruments/lm1117mpx-adj-nopb/voltage-regulator-adjustable-1/dp/86W6750" TargetMode="External"/><Relationship Id="rId10" Type="http://schemas.openxmlformats.org/officeDocument/2006/relationships/hyperlink" Target="http://www.digikey.com/scripts/DkSearch/dksus.dll?WT.z_header=search_go&amp;lang=en&amp;keywords=490-6473-1-ND%20" TargetMode="External"/><Relationship Id="rId11" Type="http://schemas.openxmlformats.org/officeDocument/2006/relationships/hyperlink" Target="http://it.farnell.com/murata/grm21br61c106ke15k/cond-mlcc-x5r-10uf-16v-0805/dp/2611940" TargetMode="External"/><Relationship Id="rId12" Type="http://schemas.openxmlformats.org/officeDocument/2006/relationships/hyperlink" Target="http://www.mouser.com/Search/Refine.aspx?Keyword=GRM21BR61C106KE15K%20" TargetMode="External"/><Relationship Id="rId13" Type="http://schemas.openxmlformats.org/officeDocument/2006/relationships/hyperlink" Target="http://www.newark.com/webapp/wcs/stores/servlet/Search?catalogId=15003&amp;langId=-1&amp;storeId=10194&amp;gs=true&amp;st=GRM21BR61C106KE15K%20" TargetMode="External"/><Relationship Id="rId14" Type="http://schemas.openxmlformats.org/officeDocument/2006/relationships/hyperlink" Target="http://it.rs-online.com/web/c/?searchTerm=GRM21BR61C106KE15K%20" TargetMode="External"/><Relationship Id="rId15" Type="http://schemas.openxmlformats.org/officeDocument/2006/relationships/hyperlink" Target="http://www.digikey.com/scripts/DkSearch/dksus.dll?WT.z_header=search_go&amp;lang=en&amp;keywords=CP-038PJCT-ND%20" TargetMode="External"/><Relationship Id="rId16" Type="http://schemas.openxmlformats.org/officeDocument/2006/relationships/hyperlink" Target="http://www.mouser.com/Search/Refine.aspx?Keyword=PJ-038-SMT-TR%20" TargetMode="External"/><Relationship Id="rId17" Type="http://schemas.openxmlformats.org/officeDocument/2006/relationships/hyperlink" Target="http://www.digikey.com/scripts/DkSearch/dksus.dll?WT.z_header=search_go&amp;lang=en&amp;keywords=490-1683-1-ND%20%20" TargetMode="External"/><Relationship Id="rId18" Type="http://schemas.openxmlformats.org/officeDocument/2006/relationships/hyperlink" Target="http://it.farnell.com/murata/grm219r71c104ka01d/cond-mlcc-x7r-0-1uf-16v-0805/dp/2611934" TargetMode="External"/><Relationship Id="rId19" Type="http://schemas.openxmlformats.org/officeDocument/2006/relationships/hyperlink" Target="http://www.mouser.com/Search/Refine.aspx?Keyword=GRM219R71C104KA01D%20%20" TargetMode="External"/><Relationship Id="rId20" Type="http://schemas.openxmlformats.org/officeDocument/2006/relationships/hyperlink" Target="http://www.newark.com/webapp/wcs/stores/servlet/Search?catalogId=15003&amp;langId=-1&amp;storeId=10194&amp;gs=true&amp;st=GRM219R71C104KA01D%20%20" TargetMode="External"/><Relationship Id="rId21" Type="http://schemas.openxmlformats.org/officeDocument/2006/relationships/hyperlink" Target="http://it.rs-online.com/web/c/?searchTerm=GRM219R71C104KA01D%20%20" TargetMode="External"/><Relationship Id="rId22" Type="http://schemas.openxmlformats.org/officeDocument/2006/relationships/hyperlink" Target="http://www.digikey.com/scripts/DkSearch/dksus.dll?WT.z_header=search_go&amp;lang=en&amp;keywords=609-3243-ND%20" TargetMode="External"/><Relationship Id="rId23" Type="http://schemas.openxmlformats.org/officeDocument/2006/relationships/hyperlink" Target="http://it.farnell.com/amphenol-fci/67997-410hlf/connettore-basetta-10pos-2fil/dp/2751378" TargetMode="External"/><Relationship Id="rId24" Type="http://schemas.openxmlformats.org/officeDocument/2006/relationships/hyperlink" Target="http://www.mouser.com/ProductDetail/Amphenol-FCI/67997-410HLF/?qs=sGAEpiMZZMs%252bGHln7q6pmxAVkKtOEC39%252bPx3y%2Fg6zsA%3D" TargetMode="External"/><Relationship Id="rId25" Type="http://schemas.openxmlformats.org/officeDocument/2006/relationships/hyperlink" Target="http://www.newark.com/webapp/wcs/stores/servlet/Search?catalogId=15003&amp;langId=-1&amp;storeId=10194&amp;gs=true&amp;st=67997-410HLF%20" TargetMode="External"/><Relationship Id="rId26" Type="http://schemas.openxmlformats.org/officeDocument/2006/relationships/hyperlink" Target="http://it.rs-online.com/web/c/?searchTerm=67997-410HLF%20" TargetMode="External"/><Relationship Id="rId27" Type="http://schemas.openxmlformats.org/officeDocument/2006/relationships/hyperlink" Target="http://www.digikey.com/scripts/DkSearch/dksus.dll?WT.z_header=search_go&amp;lang=en&amp;keywords=311-470CRCT-ND%20%20Yageo" TargetMode="External"/><Relationship Id="rId28" Type="http://schemas.openxmlformats.org/officeDocument/2006/relationships/hyperlink" Target="http://it.farnell.com/yageo-phycomp/rc0805fr-07470rl/res-film-spesso-470r-1-0-125w/dp/9237445" TargetMode="External"/><Relationship Id="rId29" Type="http://schemas.openxmlformats.org/officeDocument/2006/relationships/hyperlink" Target="http://www.mouser.com/ProductDetail/Yageo/RC0805FR-07470RL/?qs=sGAEpiMZZMu61qfTUdNhG2W3y6AnIMnkWKq1cojGCY0%3D" TargetMode="External"/><Relationship Id="rId30" Type="http://schemas.openxmlformats.org/officeDocument/2006/relationships/hyperlink" Target="http://www.newark.com/yageo-phycomp/rc0805fr-07470rl/res-thick-film-470r-1-0-125w-0805/dp/89K7298" TargetMode="External"/><Relationship Id="rId31" Type="http://schemas.openxmlformats.org/officeDocument/2006/relationships/hyperlink" Target="http://it.rs-online.com/web/c/?searchTerm=RC0805FR-07470RL%20Yageo" TargetMode="External"/><Relationship Id="rId32" Type="http://schemas.openxmlformats.org/officeDocument/2006/relationships/hyperlink" Target="http://www.digikey.com/scripts/DkSearch/dksus.dll?WT.z_header=search_go&amp;lang=en&amp;keywords=H11719CT-ND%20" TargetMode="External"/><Relationship Id="rId33" Type="http://schemas.openxmlformats.org/officeDocument/2006/relationships/hyperlink" Target="http://www.mouser.com/Search/Refine.aspx?Keyword=DF12B3.0-10DS-0.5V86%20" TargetMode="External"/><Relationship Id="rId34" Type="http://schemas.openxmlformats.org/officeDocument/2006/relationships/hyperlink" Target="http://www.digikey.com/scripts/DkSearch/dksus.dll?WT.z_header=search_go&amp;lang=en&amp;keywords=311-280CRCT-ND%20%20Yageo" TargetMode="External"/><Relationship Id="rId35" Type="http://schemas.openxmlformats.org/officeDocument/2006/relationships/hyperlink" Target="http://www.mouser.com/Search/Refine.aspx?Keyword=RC0805FR-07280RL%20%20Yageo" TargetMode="External"/><Relationship Id="rId36" Type="http://schemas.openxmlformats.org/officeDocument/2006/relationships/hyperlink" Target="http://www.newark.com/webapp/wcs/stores/servlet/Search?catalogId=15003&amp;langId=-1&amp;storeId=10194&amp;gs=true&amp;st=RC0805FR-07280RL%20%20Yageo" TargetMode="External"/><Relationship Id="rId37" Type="http://schemas.openxmlformats.org/officeDocument/2006/relationships/hyperlink" Target="http://it.rs-online.com/web/c/?searchTerm=RC0805FR-07280RL%20%20" TargetMode="External"/><Relationship Id="rId38" Type="http://schemas.openxmlformats.org/officeDocument/2006/relationships/hyperlink" Target="http://www.digikey.com/scripts/DkSearch/dksus.dll?WT.z_header=search_go&amp;lang=en&amp;keywords=311-270CRCT-ND%20Yageo" TargetMode="External"/><Relationship Id="rId39" Type="http://schemas.openxmlformats.org/officeDocument/2006/relationships/hyperlink" Target="http://it.farnell.com/yageo-phycomp/rc0805fr-07270rl/res-film-spesso-270r-1-0-125w/dp/9237410" TargetMode="External"/><Relationship Id="rId40" Type="http://schemas.openxmlformats.org/officeDocument/2006/relationships/hyperlink" Target="http://www.newark.com/yageo-phycomp/rc0805fr-07270rl/surface-mount-thick-film-resistor/dp/26M6837" TargetMode="External"/><Relationship Id="rId41" Type="http://schemas.openxmlformats.org/officeDocument/2006/relationships/hyperlink" Target="http://it.rs-online.com/web/c/?searchTerm=RC0805FR-07270RL%20Yageo" TargetMode="External"/><Relationship Id="rId42" Type="http://schemas.openxmlformats.org/officeDocument/2006/relationships/hyperlink" Target="http://www.digikey.com/scripts/DkSearch/dksus.dll?WT.z_header=search_go&amp;lang=en&amp;keywords=609-3243-ND%20" TargetMode="External"/><Relationship Id="rId43" Type="http://schemas.openxmlformats.org/officeDocument/2006/relationships/hyperlink" Target="http://it.farnell.com/amphenol-fci/67997-410hlf/connettore-basetta-10pos-2fil/dp/2751378" TargetMode="External"/><Relationship Id="rId44" Type="http://schemas.openxmlformats.org/officeDocument/2006/relationships/hyperlink" Target="http://www.mouser.com/ProductDetail/Amphenol-FCI/67997-410HLF/?qs=sGAEpiMZZMs%252bGHln7q6pmxAVkKtOEC39%252bPx3y%2Fg6zsA%3D" TargetMode="External"/><Relationship Id="rId45" Type="http://schemas.openxmlformats.org/officeDocument/2006/relationships/hyperlink" Target="http://www.newark.com/webapp/wcs/stores/servlet/Search?catalogId=15003&amp;langId=-1&amp;storeId=10194&amp;gs=true&amp;st=67997-410HLF%20" TargetMode="External"/><Relationship Id="rId46" Type="http://schemas.openxmlformats.org/officeDocument/2006/relationships/hyperlink" Target="http://it.rs-online.com/web/c/?searchTerm=67997-410HLF%20" TargetMode="External"/><Relationship Id="rId47" Type="http://schemas.openxmlformats.org/officeDocument/2006/relationships/hyperlink" Target="http://www.digikey.com/scripts/DkSearch/dksus.dll?WT.z_header=search_go&amp;lang=en&amp;keywords=SW1143CT-ND%20" TargetMode="External"/><Relationship Id="rId48" Type="http://schemas.openxmlformats.org/officeDocument/2006/relationships/hyperlink" Target="http://it.farnell.com/omron-electronic-components/b3u-1000p-b/switch-spst-no-0-05a-12v-smd-boss/dp/1333654" TargetMode="External"/><Relationship Id="rId49" Type="http://schemas.openxmlformats.org/officeDocument/2006/relationships/hyperlink" Target="http://www.mouser.com/Search/Refine.aspx?Keyword=B3U-1000P-B%20" TargetMode="External"/><Relationship Id="rId50" Type="http://schemas.openxmlformats.org/officeDocument/2006/relationships/hyperlink" Target="http://www.newark.com/webapp/wcs/stores/servlet/Search?catalogId=15003&amp;langId=-1&amp;storeId=10194&amp;gs=true&amp;st=B3U-1000P-B%20" TargetMode="External"/><Relationship Id="rId51" Type="http://schemas.openxmlformats.org/officeDocument/2006/relationships/hyperlink" Target="http://www.digikey.com/scripts/DkSearch/dksus.dll?WT.z_header=search_go&amp;lang=en&amp;keywords=LM1117MPX-ADJ%2FNOPBCT-ND%20" TargetMode="External"/><Relationship Id="rId52" Type="http://schemas.openxmlformats.org/officeDocument/2006/relationships/hyperlink" Target="http://it.farnell.com/texas-instruments/lm1117mpx-adj-nopb/ic-reg-linear-0-8a-15v-sot223/dp/2435821" TargetMode="External"/><Relationship Id="rId53" Type="http://schemas.openxmlformats.org/officeDocument/2006/relationships/hyperlink" Target="http://www.newark.com/texas-instruments/lm1117mpx-adj-nopb/voltage-regulator-adjustable-1/dp/86W6750" TargetMode="External"/><Relationship Id="rId54" Type="http://schemas.openxmlformats.org/officeDocument/2006/relationships/hyperlink" Target="http://www.digikey.com/scripts/DkSearch/dksus.dll?WT.z_header=search_go&amp;lang=en&amp;keywords=311-1.20KCRCT-ND%20%20Yageo" TargetMode="External"/><Relationship Id="rId55" Type="http://schemas.openxmlformats.org/officeDocument/2006/relationships/hyperlink" Target="http://it.farnell.com/yageo-phycomp/rc0805fr-071k2l/res-film-spesso-1k2-1-0-125w-0805/dp/9237500" TargetMode="External"/><Relationship Id="rId56" Type="http://schemas.openxmlformats.org/officeDocument/2006/relationships/hyperlink" Target="http://www.mouser.com/ProductDetail/Yageo/RC0805FR-071K2L/?qs=sGAEpiMZZMu61qfTUdNhG5eFuApKbqVdGPASB3huYak%3D" TargetMode="External"/><Relationship Id="rId57" Type="http://schemas.openxmlformats.org/officeDocument/2006/relationships/hyperlink" Target="http://www.newark.com/webapp/wcs/stores/servlet/Search?catalogId=15003&amp;langId=-1&amp;storeId=10194&amp;gs=true&amp;st=RC0805FR-071K2L%20%20Yageo" TargetMode="External"/><Relationship Id="rId58" Type="http://schemas.openxmlformats.org/officeDocument/2006/relationships/hyperlink" Target="http://www.digikey.com/scripts/DkSearch/dksus.dll?WT.z_header=search_go&amp;lang=en&amp;keywords=490-1683-1-ND%20" TargetMode="External"/><Relationship Id="rId59" Type="http://schemas.openxmlformats.org/officeDocument/2006/relationships/hyperlink" Target="http://it.farnell.com/murata/grm219r71c104ka01d/cond-mlcc-x7r-0-1uf-16v-0805/dp/2611934" TargetMode="External"/><Relationship Id="rId60" Type="http://schemas.openxmlformats.org/officeDocument/2006/relationships/hyperlink" Target="http://www.mouser.com/Search/Refine.aspx?Keyword=GRM219R71C104KA01D%20" TargetMode="External"/><Relationship Id="rId61" Type="http://schemas.openxmlformats.org/officeDocument/2006/relationships/hyperlink" Target="http://www.newark.com/webapp/wcs/stores/servlet/Search?catalogId=15003&amp;langId=-1&amp;storeId=10194&amp;gs=true&amp;st=GRM219R71C104KA01D%20" TargetMode="External"/><Relationship Id="rId62" Type="http://schemas.openxmlformats.org/officeDocument/2006/relationships/hyperlink" Target="http://it.rs-online.com/web/c/?searchTerm=GRM219R71C104KA01D%20" TargetMode="External"/><Relationship Id="rId63" Type="http://schemas.openxmlformats.org/officeDocument/2006/relationships/hyperlink" Target="http://www.digikey.com/scripts/DkSearch/dksus.dll?WT.z_header=search_go&amp;lang=en&amp;keywords=P16962CT-ND%20" TargetMode="External"/><Relationship Id="rId64" Type="http://schemas.openxmlformats.org/officeDocument/2006/relationships/hyperlink" Target="http://www.mouser.com/Search/Refine.aspx?Keyword=ERJ-P6WJ472V%20" TargetMode="External"/><Relationship Id="rId65" Type="http://schemas.openxmlformats.org/officeDocument/2006/relationships/hyperlink" Target="http://www.digikey.com/scripts/DkSearch/dksus.dll?WT.z_header=search_go&amp;lang=en&amp;keywords=P16962CT-ND%20" TargetMode="External"/><Relationship Id="rId66" Type="http://schemas.openxmlformats.org/officeDocument/2006/relationships/hyperlink" Target="http://www.mouser.com/Search/Refine.aspx?Keyword=ERJ-P6WJ472V%20" TargetMode="External"/><Relationship Id="rId67" Type="http://schemas.openxmlformats.org/officeDocument/2006/relationships/hyperlink" Target="http://www.digikey.com/scripts/DkSearch/dksus.dll?WT.z_header=search_go&amp;lang=en&amp;keywords=475-1415-1-ND%20OSRAM%20Opto%20Semiconductors%20Inc." TargetMode="External"/><Relationship Id="rId68" Type="http://schemas.openxmlformats.org/officeDocument/2006/relationships/hyperlink" Target="http://www.mouser.com/Search/Refine.aspx?Keyword=LH%20R974-LP-1%20" TargetMode="External"/><Relationship Id="rId69" Type="http://schemas.openxmlformats.org/officeDocument/2006/relationships/hyperlink" Target="http://www.digikey.com/scripts/DkSearch/dksus.dll?WT.z_header=search_go&amp;lang=en&amp;keywords=490-6473-1-ND%20%20" TargetMode="External"/><Relationship Id="rId70" Type="http://schemas.openxmlformats.org/officeDocument/2006/relationships/hyperlink" Target="http://it.farnell.com/murata/grm21br61c106ke15k/cond-mlcc-x5r-10uf-16v-0805/dp/2611940" TargetMode="External"/><Relationship Id="rId71" Type="http://schemas.openxmlformats.org/officeDocument/2006/relationships/hyperlink" Target="http://www.mouser.com/Search/Refine.aspx?Keyword=GRM21BR61C106KE15K%20" TargetMode="External"/><Relationship Id="rId72" Type="http://schemas.openxmlformats.org/officeDocument/2006/relationships/hyperlink" Target="http://www.newark.com/webapp/wcs/stores/servlet/Search?catalogId=15003&amp;langId=-1&amp;storeId=10194&amp;gs=true&amp;st=GRM21BR61C106KE15K%20" TargetMode="External"/><Relationship Id="rId73" Type="http://schemas.openxmlformats.org/officeDocument/2006/relationships/hyperlink" Target="http://it.rs-online.com/web/c/?searchTerm=GRM21BR61C106KE15K%20" TargetMode="External"/><Relationship Id="rId74" Type="http://schemas.openxmlformats.org/officeDocument/2006/relationships/hyperlink" Target="http://www.digikey.com/product-detail/en/stackpole-electronics-inc/RPC0805JT10K0/RPC0805JT10K0CT-ND/3043921" TargetMode="External"/><Relationship Id="rId75" Type="http://schemas.openxmlformats.org/officeDocument/2006/relationships/hyperlink" Target="http://www.newark.com/webapp/wcs/stores/servlet/Search?catalogId=15003&amp;langId=-1&amp;storeId=10194&amp;gs=true&amp;st=RPC0805JT10K0%20" TargetMode="External"/><Relationship Id="rId76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5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6" topLeftCell="J16" activePane="bottomLeft" state="frozen"/>
      <selection pane="topLeft" activeCell="A1" activeCellId="0" sqref="A1"/>
      <selection pane="bottomLeft" activeCell="A7" activeCellId="0" sqref="A7"/>
    </sheetView>
  </sheetViews>
  <sheetFormatPr defaultRowHeight="15"/>
  <cols>
    <col collapsed="false" hidden="false" max="1" min="1" style="0" width="9.1417004048583"/>
    <col collapsed="false" hidden="false" max="2" min="2" style="0" width="23.3886639676113"/>
    <col collapsed="false" hidden="false" max="3" min="3" style="0" width="87.2105263157895"/>
    <col collapsed="false" hidden="false" max="4" min="4" style="0" width="20.3684210526316"/>
    <col collapsed="false" hidden="false" max="5" min="5" style="0" width="32.5627530364372"/>
    <col collapsed="false" hidden="false" max="6" min="6" style="0" width="22.1578947368421"/>
    <col collapsed="false" hidden="false" max="8" min="7" style="0" width="9.1417004048583"/>
    <col collapsed="false" hidden="false" max="9" min="9" style="0" width="15.7125506072875"/>
    <col collapsed="false" hidden="false" max="10" min="10" style="0" width="9.1417004048583"/>
    <col collapsed="false" hidden="false" max="12" min="11" style="0" width="9.1417004048583"/>
    <col collapsed="false" hidden="false" max="13" min="13" style="0" width="15.7125506072875"/>
    <col collapsed="false" hidden="false" max="15" min="14" style="0" width="9.1417004048583"/>
    <col collapsed="false" hidden="false" max="16" min="16" style="0" width="9.1417004048583"/>
    <col collapsed="false" hidden="false" max="18" min="17" style="0" width="9.1417004048583"/>
    <col collapsed="false" hidden="false" max="19" min="19" style="0" width="15.7125506072875"/>
    <col collapsed="false" hidden="false" max="21" min="20" style="0" width="9.1417004048583"/>
    <col collapsed="false" hidden="false" max="22" min="22" style="0" width="9.1417004048583"/>
    <col collapsed="false" hidden="false" max="24" min="23" style="0" width="9.1417004048583"/>
    <col collapsed="false" hidden="false" max="25" min="25" style="0" width="15.7125506072875"/>
    <col collapsed="false" hidden="false" max="27" min="26" style="0" width="9.1417004048583"/>
    <col collapsed="false" hidden="false" max="28" min="28" style="0" width="9.1417004048583"/>
    <col collapsed="false" hidden="false" max="30" min="29" style="0" width="9.1417004048583"/>
    <col collapsed="false" hidden="false" max="31" min="31" style="0" width="15.7125506072875"/>
    <col collapsed="false" hidden="false" max="33" min="32" style="0" width="9.1417004048583"/>
    <col collapsed="false" hidden="false" max="34" min="34" style="0" width="9.1417004048583"/>
    <col collapsed="false" hidden="false" max="36" min="35" style="0" width="9.1417004048583"/>
    <col collapsed="false" hidden="false" max="37" min="37" style="0" width="15.7125506072875"/>
    <col collapsed="false" hidden="false" max="39" min="38" style="0" width="9.1417004048583"/>
    <col collapsed="false" hidden="false" max="1025" min="40" style="0" width="8.5748987854251"/>
  </cols>
  <sheetData>
    <row r="1" customFormat="false" ht="15" hidden="false" customHeight="false" outlineLevel="0" collapsed="false">
      <c r="H1" s="1" t="s">
        <v>0</v>
      </c>
      <c r="I1" s="1" t="n">
        <v>4</v>
      </c>
    </row>
    <row r="2" customFormat="false" ht="15" hidden="false" customHeight="false" outlineLevel="0" collapsed="false">
      <c r="H2" s="2" t="s">
        <v>1</v>
      </c>
      <c r="I2" s="3" t="n">
        <f aca="false">SUM(I7:I28)</f>
        <v>27.006906</v>
      </c>
      <c r="M2" s="3" t="n">
        <f aca="false">SUM(M7:M28)</f>
        <v>43.368</v>
      </c>
      <c r="S2" s="3" t="n">
        <f aca="false">SUM(S7:S28)</f>
        <v>16.4735236</v>
      </c>
      <c r="Y2" s="3" t="n">
        <f aca="false">SUM(Y7:Y28)</f>
        <v>32.096</v>
      </c>
      <c r="AE2" s="3" t="n">
        <f aca="false">SUM(AE7:AE28)</f>
        <v>18.444</v>
      </c>
      <c r="AK2" s="3" t="n">
        <f aca="false">SUM(AK7:AK28)</f>
        <v>345.840672</v>
      </c>
    </row>
    <row r="3" customFormat="false" ht="15" hidden="false" customHeight="false" outlineLevel="0" collapsed="false">
      <c r="H3" s="2" t="s">
        <v>2</v>
      </c>
      <c r="I3" s="4" t="n">
        <f aca="false">TotalCost/BoardQty</f>
        <v>6.7517265</v>
      </c>
    </row>
    <row r="5" customFormat="false" ht="15" hidden="false" customHeight="false" outlineLevel="0" collapsed="false">
      <c r="A5" s="5" t="s">
        <v>3</v>
      </c>
      <c r="B5" s="5"/>
      <c r="C5" s="5"/>
      <c r="D5" s="5"/>
      <c r="E5" s="5"/>
      <c r="F5" s="5"/>
      <c r="G5" s="5"/>
      <c r="H5" s="5"/>
      <c r="I5" s="5"/>
      <c r="J5" s="6" t="s">
        <v>4</v>
      </c>
      <c r="K5" s="6"/>
      <c r="L5" s="6"/>
      <c r="M5" s="6"/>
      <c r="N5" s="6"/>
      <c r="O5" s="6"/>
      <c r="P5" s="7" t="s">
        <v>5</v>
      </c>
      <c r="Q5" s="7"/>
      <c r="R5" s="7"/>
      <c r="S5" s="7"/>
      <c r="T5" s="7"/>
      <c r="U5" s="7"/>
      <c r="V5" s="8" t="s">
        <v>6</v>
      </c>
      <c r="W5" s="8"/>
      <c r="X5" s="8"/>
      <c r="Y5" s="8"/>
      <c r="Z5" s="8"/>
      <c r="AA5" s="8"/>
      <c r="AB5" s="9" t="s">
        <v>7</v>
      </c>
      <c r="AC5" s="9"/>
      <c r="AD5" s="9"/>
      <c r="AE5" s="9"/>
      <c r="AF5" s="9"/>
      <c r="AG5" s="9"/>
      <c r="AH5" s="10" t="s">
        <v>8</v>
      </c>
      <c r="AI5" s="10"/>
      <c r="AJ5" s="10"/>
      <c r="AK5" s="10"/>
      <c r="AL5" s="10"/>
      <c r="AM5" s="10"/>
    </row>
    <row r="6" customFormat="false" ht="15" hidden="false" customHeight="false" outlineLevel="0" collapsed="false">
      <c r="A6" s="11" t="s">
        <v>9</v>
      </c>
      <c r="B6" s="11" t="s">
        <v>10</v>
      </c>
      <c r="C6" s="11" t="s">
        <v>11</v>
      </c>
      <c r="D6" s="11" t="s">
        <v>12</v>
      </c>
      <c r="E6" s="11" t="s">
        <v>13</v>
      </c>
      <c r="F6" s="11" t="s">
        <v>14</v>
      </c>
      <c r="G6" s="11" t="s">
        <v>15</v>
      </c>
      <c r="H6" s="11" t="s">
        <v>16</v>
      </c>
      <c r="I6" s="11" t="s">
        <v>17</v>
      </c>
      <c r="J6" s="11" t="s">
        <v>18</v>
      </c>
      <c r="K6" s="11" t="s">
        <v>19</v>
      </c>
      <c r="L6" s="11" t="s">
        <v>16</v>
      </c>
      <c r="M6" s="11" t="s">
        <v>17</v>
      </c>
      <c r="N6" s="11" t="s">
        <v>20</v>
      </c>
      <c r="O6" s="11" t="s">
        <v>21</v>
      </c>
      <c r="P6" s="11" t="s">
        <v>18</v>
      </c>
      <c r="Q6" s="11" t="s">
        <v>19</v>
      </c>
      <c r="R6" s="11" t="s">
        <v>16</v>
      </c>
      <c r="S6" s="11" t="s">
        <v>17</v>
      </c>
      <c r="T6" s="11" t="s">
        <v>20</v>
      </c>
      <c r="U6" s="11" t="s">
        <v>21</v>
      </c>
      <c r="V6" s="11" t="s">
        <v>18</v>
      </c>
      <c r="W6" s="11" t="s">
        <v>19</v>
      </c>
      <c r="X6" s="11" t="s">
        <v>16</v>
      </c>
      <c r="Y6" s="11" t="s">
        <v>17</v>
      </c>
      <c r="Z6" s="11" t="s">
        <v>20</v>
      </c>
      <c r="AA6" s="11" t="s">
        <v>21</v>
      </c>
      <c r="AB6" s="11" t="s">
        <v>18</v>
      </c>
      <c r="AC6" s="11" t="s">
        <v>19</v>
      </c>
      <c r="AD6" s="11" t="s">
        <v>16</v>
      </c>
      <c r="AE6" s="11" t="s">
        <v>17</v>
      </c>
      <c r="AF6" s="11" t="s">
        <v>20</v>
      </c>
      <c r="AG6" s="11" t="s">
        <v>21</v>
      </c>
      <c r="AH6" s="11" t="s">
        <v>18</v>
      </c>
      <c r="AI6" s="11" t="s">
        <v>19</v>
      </c>
      <c r="AJ6" s="11" t="s">
        <v>16</v>
      </c>
      <c r="AK6" s="11" t="s">
        <v>17</v>
      </c>
      <c r="AL6" s="11" t="s">
        <v>20</v>
      </c>
      <c r="AM6" s="11" t="s">
        <v>21</v>
      </c>
    </row>
    <row r="7" customFormat="false" ht="15" hidden="false" customHeight="false" outlineLevel="0" collapsed="false">
      <c r="A7" s="0" t="s">
        <v>22</v>
      </c>
      <c r="B7" s="0" t="s">
        <v>23</v>
      </c>
      <c r="C7" s="0" t="s">
        <v>24</v>
      </c>
      <c r="D7" s="0" t="s">
        <v>25</v>
      </c>
      <c r="E7" s="0" t="s">
        <v>26</v>
      </c>
      <c r="F7" s="0" t="s">
        <v>27</v>
      </c>
      <c r="G7" s="0" t="n">
        <f aca="false">BoardQty*4</f>
        <v>16</v>
      </c>
      <c r="H7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0.059528</v>
      </c>
      <c r="I7" s="12" t="n">
        <f aca="false">IFERROR(G7*H7,"")</f>
        <v>0.952448</v>
      </c>
      <c r="J7" s="0" t="n">
        <v>325564</v>
      </c>
      <c r="L7" s="12" t="n">
        <f aca="false">IFERROR(LOOKUP(IF(K7="",G7,K7),{0,1,10,100,1000,2500,5000,10000,20000,30000,50000,100000},{0,0.2,0.145,0.0683,0.03964,0.03689,0.03375,0.0273,0.02594,0.02457,0.02252,0.01885}),"")</f>
        <v>0.145</v>
      </c>
      <c r="M7" s="12" t="n">
        <f aca="false">IFERROR(IF(K7="",G7,K7)*L7,"")</f>
        <v>2.32</v>
      </c>
      <c r="N7" s="0" t="s">
        <v>28</v>
      </c>
      <c r="O7" s="13" t="s">
        <v>29</v>
      </c>
      <c r="P7" s="0" t="n">
        <v>3088</v>
      </c>
      <c r="R7" s="12" t="n">
        <f aca="false">IFERROR(LOOKUP(IF(Q7="",G7,Q7),{0,1,100,500,2500,5000,10000,50000,100000},{0,0.0678194,0.0678194,0.0351853,0.0307207,0.029764,0.0230671,0.0210474,0.0174332}),"")</f>
        <v>0.0678194</v>
      </c>
      <c r="S7" s="12" t="n">
        <f aca="false">IFERROR(IF(Q7="",G7,Q7)*R7,"")</f>
        <v>1.0851104</v>
      </c>
      <c r="T7" s="0" t="s">
        <v>30</v>
      </c>
      <c r="U7" s="13" t="s">
        <v>29</v>
      </c>
      <c r="X7" s="12" t="n">
        <f aca="false">IFERROR(LOOKUP(IF(W7="",G7,W7),{0,1,10,100,500,1000,2500,10000,20000,50000},{0,0.19,0.13,0.061,0.043,0.035,0.03,0.027,0.023,0.021}),"")</f>
        <v>0.13</v>
      </c>
      <c r="Y7" s="12" t="n">
        <f aca="false">IFERROR(IF(W7="",G7,W7)*X7,"")</f>
        <v>2.08</v>
      </c>
      <c r="Z7" s="0" t="s">
        <v>31</v>
      </c>
      <c r="AA7" s="13" t="s">
        <v>29</v>
      </c>
      <c r="AB7" s="0" t="n">
        <v>14040</v>
      </c>
      <c r="AD7" s="12" t="n">
        <f aca="false">IFERROR(LOOKUP(IF(AC7="",G7,AC7),{0,1,10,25,50,100,250,500},{0,0.13,0.13,0.107,0.084,0.061,0.052,0.043}),"")</f>
        <v>0.13</v>
      </c>
      <c r="AE7" s="12" t="n">
        <f aca="false">IFERROR(IF(AC7="",G7,AC7)*AD7,"")</f>
        <v>2.08</v>
      </c>
      <c r="AF7" s="0" t="s">
        <v>32</v>
      </c>
      <c r="AG7" s="13" t="s">
        <v>29</v>
      </c>
      <c r="AH7" s="0" t="n">
        <v>1700</v>
      </c>
      <c r="AJ7" s="12" t="n">
        <f aca="false">IFERROR(LOOKUP(IF(AI7="",G7,AI7),{0,1,100,500},{0,0.059528,0.059528,0.035079}),"")</f>
        <v>0.059528</v>
      </c>
      <c r="AK7" s="12" t="n">
        <f aca="false">IFERROR(IF(AI7="",G7,AI7)*AJ7,"")</f>
        <v>0.952448</v>
      </c>
      <c r="AL7" s="0" t="s">
        <v>33</v>
      </c>
      <c r="AM7" s="13" t="s">
        <v>29</v>
      </c>
    </row>
    <row r="8" customFormat="false" ht="15" hidden="false" customHeight="false" outlineLevel="0" collapsed="false">
      <c r="A8" s="0" t="s">
        <v>34</v>
      </c>
      <c r="B8" s="0" t="s">
        <v>35</v>
      </c>
      <c r="C8" s="0" t="s">
        <v>36</v>
      </c>
      <c r="D8" s="0" t="s">
        <v>37</v>
      </c>
      <c r="E8" s="0" t="s">
        <v>38</v>
      </c>
      <c r="F8" s="0" t="s">
        <v>39</v>
      </c>
      <c r="G8" s="0" t="n">
        <f aca="false">BoardQty*1</f>
        <v>4</v>
      </c>
      <c r="H8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0.433704</v>
      </c>
      <c r="I8" s="12" t="n">
        <f aca="false">IFERROR(G8*H8,"")</f>
        <v>1.734816</v>
      </c>
      <c r="J8" s="0" t="n">
        <v>16788</v>
      </c>
      <c r="L8" s="12" t="n">
        <f aca="false">IFERROR(LOOKUP(IF(K8="",G8,K8),{0,1,10,100,500,1000,2000,5000,6000,10000},{0,1.04,0.927,0.7225,0.59688,0.47123,0.427,0.40565,0.40565,0.3904}),"")</f>
        <v>1.04</v>
      </c>
      <c r="M8" s="12" t="n">
        <f aca="false">IFERROR(IF(K8="",G8,K8)*L8,"")</f>
        <v>4.16</v>
      </c>
      <c r="N8" s="0" t="s">
        <v>40</v>
      </c>
      <c r="O8" s="13" t="s">
        <v>29</v>
      </c>
      <c r="P8" s="0" t="n">
        <v>4000</v>
      </c>
      <c r="R8" s="12" t="n">
        <f aca="false">IFERROR(LOOKUP(IF(Q8="",G8,Q8),{0,1,2000,4000,6000,10000},{0,0.433704,0.433704,0.431578,0.429452,0.397562}),"")</f>
        <v>0.433704</v>
      </c>
      <c r="S8" s="12" t="n">
        <f aca="false">IFERROR(IF(Q8="",G8,Q8)*R8,"")</f>
        <v>1.734816</v>
      </c>
      <c r="T8" s="0" t="s">
        <v>41</v>
      </c>
      <c r="U8" s="13" t="s">
        <v>29</v>
      </c>
      <c r="AB8" s="0" t="n">
        <v>2175</v>
      </c>
      <c r="AD8" s="12" t="n">
        <f aca="false">IFERROR(LOOKUP(IF(AC8="",G8,AC8),{0,1,10,100,500,1000},{0,1,0.87,0.668,0.592,0.467}),"")</f>
        <v>1</v>
      </c>
      <c r="AE8" s="12" t="n">
        <f aca="false">IFERROR(IF(AC8="",G8,AC8)*AD8,"")</f>
        <v>4</v>
      </c>
      <c r="AF8" s="0" t="s">
        <v>42</v>
      </c>
      <c r="AG8" s="13" t="s">
        <v>29</v>
      </c>
    </row>
    <row r="9" customFormat="false" ht="15" hidden="false" customHeight="false" outlineLevel="0" collapsed="false">
      <c r="A9" s="0" t="s">
        <v>43</v>
      </c>
      <c r="B9" s="0" t="s">
        <v>23</v>
      </c>
      <c r="C9" s="0" t="s">
        <v>44</v>
      </c>
      <c r="D9" s="0" t="s">
        <v>25</v>
      </c>
      <c r="E9" s="0" t="s">
        <v>26</v>
      </c>
      <c r="F9" s="0" t="s">
        <v>27</v>
      </c>
      <c r="G9" s="0" t="n">
        <f aca="false">BoardQty*1</f>
        <v>4</v>
      </c>
      <c r="H9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0.059528</v>
      </c>
      <c r="I9" s="12" t="n">
        <f aca="false">IFERROR(G9*H9,"")</f>
        <v>0.238112</v>
      </c>
      <c r="J9" s="0" t="n">
        <v>325564</v>
      </c>
      <c r="L9" s="12" t="n">
        <f aca="false">IFERROR(LOOKUP(IF(K9="",G9,K9),{0,1,10,100,1000,2500,5000,10000,20000,30000,50000,100000},{0,0.2,0.145,0.0683,0.03964,0.03689,0.03375,0.0273,0.02594,0.02457,0.02252,0.01885}),"")</f>
        <v>0.2</v>
      </c>
      <c r="M9" s="12" t="n">
        <f aca="false">IFERROR(IF(K9="",G9,K9)*L9,"")</f>
        <v>0.8</v>
      </c>
      <c r="N9" s="0" t="s">
        <v>28</v>
      </c>
      <c r="O9" s="13" t="s">
        <v>29</v>
      </c>
      <c r="P9" s="0" t="n">
        <v>3088</v>
      </c>
      <c r="R9" s="12" t="n">
        <f aca="false">IFERROR(LOOKUP(IF(Q9="",G9,Q9),{0,1,100,500,2500,5000,10000,50000,100000},{0,0.0678194,0.0678194,0.0351853,0.0307207,0.029764,0.0230671,0.0210474,0.0174332}),"")</f>
        <v>0.0678194</v>
      </c>
      <c r="S9" s="12" t="n">
        <f aca="false">IFERROR(IF(Q9="",G9,Q9)*R9,"")</f>
        <v>0.2712776</v>
      </c>
      <c r="T9" s="0" t="s">
        <v>30</v>
      </c>
      <c r="U9" s="13" t="s">
        <v>29</v>
      </c>
      <c r="X9" s="12" t="n">
        <f aca="false">IFERROR(LOOKUP(IF(W9="",G9,W9),{0,1,10,100,500,1000,2500,10000,20000,50000},{0,0.19,0.13,0.061,0.043,0.035,0.03,0.027,0.023,0.021}),"")</f>
        <v>0.19</v>
      </c>
      <c r="Y9" s="12" t="n">
        <f aca="false">IFERROR(IF(W9="",G9,W9)*X9,"")</f>
        <v>0.76</v>
      </c>
      <c r="Z9" s="0" t="s">
        <v>31</v>
      </c>
      <c r="AA9" s="13" t="s">
        <v>29</v>
      </c>
      <c r="AB9" s="0" t="n">
        <v>14040</v>
      </c>
      <c r="AD9" s="12" t="n">
        <f aca="false">IFERROR(LOOKUP(IF(AC9="",G9,AC9),{0,1,10,25,50,100,250,500},{0,0.13,0.13,0.107,0.084,0.061,0.052,0.043}),"")</f>
        <v>0.13</v>
      </c>
      <c r="AE9" s="12" t="n">
        <f aca="false">IFERROR(IF(AC9="",G9,AC9)*AD9,"")</f>
        <v>0.52</v>
      </c>
      <c r="AF9" s="0" t="s">
        <v>32</v>
      </c>
      <c r="AG9" s="13" t="s">
        <v>29</v>
      </c>
      <c r="AH9" s="0" t="n">
        <v>1700</v>
      </c>
      <c r="AJ9" s="12" t="n">
        <f aca="false">IFERROR(LOOKUP(IF(AI9="",G9,AI9),{0,1,100,500},{0,0.059528,0.059528,0.035079}),"")</f>
        <v>0.059528</v>
      </c>
      <c r="AK9" s="12" t="n">
        <f aca="false">IFERROR(IF(AI9="",G9,AI9)*AJ9,"")</f>
        <v>0.238112</v>
      </c>
      <c r="AL9" s="0" t="s">
        <v>33</v>
      </c>
      <c r="AM9" s="13" t="s">
        <v>29</v>
      </c>
    </row>
    <row r="10" customFormat="false" ht="15" hidden="false" customHeight="false" outlineLevel="0" collapsed="false">
      <c r="A10" s="0" t="s">
        <v>45</v>
      </c>
      <c r="B10" s="0" t="s">
        <v>46</v>
      </c>
      <c r="C10" s="0" t="s">
        <v>47</v>
      </c>
      <c r="D10" s="0" t="s">
        <v>48</v>
      </c>
      <c r="E10" s="0" t="s">
        <v>49</v>
      </c>
      <c r="F10" s="0" t="s">
        <v>50</v>
      </c>
      <c r="G10" s="0" t="n">
        <f aca="false">BoardQty*1</f>
        <v>4</v>
      </c>
      <c r="H10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1.19</v>
      </c>
      <c r="I10" s="12" t="n">
        <f aca="false">IFERROR(G10*H10,"")</f>
        <v>4.76</v>
      </c>
      <c r="J10" s="0" t="n">
        <v>949</v>
      </c>
      <c r="L10" s="12" t="n">
        <f aca="false">IFERROR(LOOKUP(IF(K10="",G10,K10),{0,1,10,25,50,100,250,500,1200,2400,6000,8400,12000},{0,1.32,1.158,1.0904,1.0448,0.9995,0.9086,0.81774,0.6608,0.59885,0.5782,0.54929,0.5369}),"")</f>
        <v>1.32</v>
      </c>
      <c r="M10" s="12" t="n">
        <f aca="false">IFERROR(IF(K10="",G10,K10)*L10,"")</f>
        <v>5.28</v>
      </c>
      <c r="N10" s="0" t="s">
        <v>51</v>
      </c>
      <c r="O10" s="13" t="s">
        <v>29</v>
      </c>
      <c r="V10" s="0" t="n">
        <v>2822</v>
      </c>
      <c r="X10" s="12" t="n">
        <f aca="false">IFERROR(LOOKUP(IF(W10="",G10,W10),{0,1,10,25,50,100,250,500,1200,2400},{0,1.19,1.05,0.991,0.95,0.908,0.826,0.743,0.66,0.599}),"")</f>
        <v>1.19</v>
      </c>
      <c r="Y10" s="12" t="n">
        <f aca="false">IFERROR(IF(W10="",G10,W10)*X10,"")</f>
        <v>4.76</v>
      </c>
      <c r="Z10" s="0" t="s">
        <v>52</v>
      </c>
      <c r="AA10" s="13" t="s">
        <v>29</v>
      </c>
    </row>
    <row r="11" customFormat="false" ht="15" hidden="false" customHeight="false" outlineLevel="0" collapsed="false">
      <c r="A11" s="0" t="s">
        <v>53</v>
      </c>
      <c r="B11" s="0" t="s">
        <v>54</v>
      </c>
      <c r="C11" s="0" t="s">
        <v>55</v>
      </c>
      <c r="D11" s="0" t="s">
        <v>25</v>
      </c>
      <c r="E11" s="0" t="s">
        <v>26</v>
      </c>
      <c r="F11" s="0" t="s">
        <v>56</v>
      </c>
      <c r="G11" s="0" t="n">
        <f aca="false">BoardQty*4</f>
        <v>16</v>
      </c>
      <c r="H11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0.023386</v>
      </c>
      <c r="I11" s="12" t="n">
        <f aca="false">IFERROR(G11*H11,"")</f>
        <v>0.374176</v>
      </c>
      <c r="J11" s="0" t="n">
        <v>245486</v>
      </c>
      <c r="L11" s="12" t="n">
        <f aca="false">IFERROR(LOOKUP(IF(K11="",G11,K11),{0,1,10,100,1000,4000,8000,12000,28000,100000},{0,0.14,0.098,0.0462,0.02683,0.01987,0.01848,0.01756,0.01663,0.01276}),"")</f>
        <v>0.098</v>
      </c>
      <c r="M11" s="12" t="n">
        <f aca="false">IFERROR(IF(K11="",G11,K11)*L11,"")</f>
        <v>1.568</v>
      </c>
      <c r="N11" s="0" t="s">
        <v>57</v>
      </c>
      <c r="O11" s="13" t="s">
        <v>29</v>
      </c>
      <c r="P11" s="0" t="n">
        <v>1347</v>
      </c>
      <c r="R11" s="12" t="n">
        <f aca="false">IFERROR(LOOKUP(IF(Q11="",G11,Q11),{0,1,100,500,1000,2000,4000,20000,40000},{0,0.0484728,0.0484728,0.0274254,0.0256183,0.0216852,0.0169017,0.0117993,0.0099922}),"")</f>
        <v>0.0484728</v>
      </c>
      <c r="S11" s="12" t="n">
        <f aca="false">IFERROR(IF(Q11="",G11,Q11)*R11,"")</f>
        <v>0.7755648</v>
      </c>
      <c r="T11" s="0" t="s">
        <v>58</v>
      </c>
      <c r="U11" s="13" t="s">
        <v>29</v>
      </c>
      <c r="V11" s="0" t="n">
        <v>43791</v>
      </c>
      <c r="X11" s="12" t="n">
        <f aca="false">IFERROR(LOOKUP(IF(W11="",G11,W11),{0,1,10,100,500,1000,4000,8000,24000,48000},{0,0.12,0.051,0.035,0.029,0.024,0.018,0.017,0.016,0.013}),"")</f>
        <v>0.051</v>
      </c>
      <c r="Y11" s="12" t="n">
        <f aca="false">IFERROR(IF(W11="",G11,W11)*X11,"")</f>
        <v>0.816</v>
      </c>
      <c r="Z11" s="0" t="s">
        <v>59</v>
      </c>
      <c r="AA11" s="13" t="s">
        <v>29</v>
      </c>
      <c r="AB11" s="0" t="n">
        <v>1302</v>
      </c>
      <c r="AD11" s="12" t="n">
        <f aca="false">IFERROR(LOOKUP(IF(AC11="",G11,AC11),{0,1,10,25,50,100,250,500},{0,0.051,0.051,0.046,0.04,0.035,0.032,0.029}),"")</f>
        <v>0.051</v>
      </c>
      <c r="AE11" s="12" t="n">
        <f aca="false">IFERROR(IF(AC11="",G11,AC11)*AD11,"")</f>
        <v>0.816</v>
      </c>
      <c r="AF11" s="0" t="s">
        <v>60</v>
      </c>
      <c r="AG11" s="13" t="s">
        <v>29</v>
      </c>
      <c r="AH11" s="0" t="n">
        <v>500</v>
      </c>
      <c r="AJ11" s="12" t="n">
        <f aca="false">IFERROR(LOOKUP(IF(AI11="",G11,AI11),{0,1,500,4000},{0,0.023386,0.023386,0.022323}),"")</f>
        <v>0.023386</v>
      </c>
      <c r="AK11" s="12" t="n">
        <f aca="false">IFERROR(IF(AI11="",G11,AI11)*AJ11,"")</f>
        <v>0.374176</v>
      </c>
      <c r="AL11" s="0" t="s">
        <v>61</v>
      </c>
      <c r="AM11" s="13" t="s">
        <v>29</v>
      </c>
    </row>
    <row r="12" customFormat="false" ht="15" hidden="false" customHeight="false" outlineLevel="0" collapsed="false">
      <c r="A12" s="0" t="s">
        <v>62</v>
      </c>
      <c r="B12" s="0" t="s">
        <v>63</v>
      </c>
      <c r="C12" s="0" t="s">
        <v>64</v>
      </c>
      <c r="D12" s="0" t="s">
        <v>65</v>
      </c>
      <c r="E12" s="0" t="s">
        <v>66</v>
      </c>
      <c r="F12" s="0" t="s">
        <v>67</v>
      </c>
      <c r="G12" s="0" t="n">
        <f aca="false">BoardQty*1</f>
        <v>4</v>
      </c>
      <c r="H12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0.248742</v>
      </c>
      <c r="I12" s="12" t="n">
        <f aca="false">IFERROR(G12*H12,"")</f>
        <v>0.994968</v>
      </c>
      <c r="J12" s="0" t="n">
        <v>76841</v>
      </c>
      <c r="L12" s="12" t="n">
        <f aca="false">IFERROR(LOOKUP(IF(K12="",G12,K12),{0,1,10,100,500,1000,5000,10000},{0,0.26,0.246,0.1725,0.14784,0.1232,0.1056,0.09856}),"")</f>
        <v>0.26</v>
      </c>
      <c r="M12" s="12" t="n">
        <f aca="false">IFERROR(IF(K12="",G12,K12)*L12,"")</f>
        <v>1.04</v>
      </c>
      <c r="N12" s="0" t="s">
        <v>68</v>
      </c>
      <c r="O12" s="13" t="s">
        <v>29</v>
      </c>
      <c r="R12" s="12" t="n">
        <f aca="false">IFERROR(LOOKUP(IF(Q12="",G12,Q12),{0,1,10,50,150,250,500,1500,2500,5000},{0,0.248742,0.248742,0.211537,0.174332,0.161576,0.14882,0.137127,0.130749,0.124371}),"")</f>
        <v>0.248742</v>
      </c>
      <c r="S12" s="12" t="n">
        <f aca="false">IFERROR(IF(Q12="",G12,Q12)*R12,"")</f>
        <v>0.994968</v>
      </c>
      <c r="T12" s="0" t="s">
        <v>69</v>
      </c>
      <c r="U12" s="13" t="s">
        <v>29</v>
      </c>
      <c r="V12" s="0" t="n">
        <v>27635</v>
      </c>
      <c r="X12" s="12" t="n">
        <f aca="false">IFERROR(LOOKUP(IF(W12="",G12,W12),{0,1,10,100,500,1000,2500,5000,10000,25000},{0,0.25,0.246,0.172,0.148,0.123,0.113,0.106,0.099,0.095}),"")</f>
        <v>0.25</v>
      </c>
      <c r="Y12" s="12" t="n">
        <f aca="false">IFERROR(IF(W12="",G12,W12)*X12,"")</f>
        <v>1</v>
      </c>
      <c r="Z12" s="0" t="s">
        <v>70</v>
      </c>
      <c r="AA12" s="13" t="s">
        <v>29</v>
      </c>
      <c r="AB12" s="0" t="n">
        <v>3333</v>
      </c>
      <c r="AD12" s="12" t="n">
        <f aca="false">IFERROR(LOOKUP(IF(AC12="",G12,AC12),{0,1,10,100,500,1000,2500,5000,10000},{0,0.253,0.241,0.187,0.16,0.143,0.129,0.122,0.108}),"")</f>
        <v>0.253</v>
      </c>
      <c r="AE12" s="12" t="n">
        <f aca="false">IFERROR(IF(AC12="",G12,AC12)*AD12,"")</f>
        <v>1.012</v>
      </c>
      <c r="AF12" s="0" t="s">
        <v>71</v>
      </c>
      <c r="AG12" s="13" t="s">
        <v>29</v>
      </c>
      <c r="AH12" s="0" t="n">
        <v>2</v>
      </c>
      <c r="AJ12" s="12" t="n">
        <f aca="false">IFERROR(LOOKUP(IF(AI12="",G12,AI12),{0,1,5,10,25,50},{0,14.64814,13.53199,12.76663,11.61859,10.44929}),"")</f>
        <v>14.64814</v>
      </c>
      <c r="AK12" s="12" t="n">
        <f aca="false">IFERROR(IF(AI12="",G12,AI12)*AJ12,"")</f>
        <v>58.59256</v>
      </c>
      <c r="AL12" s="0" t="s">
        <v>72</v>
      </c>
      <c r="AM12" s="13" t="s">
        <v>29</v>
      </c>
    </row>
    <row r="13" customFormat="false" ht="15" hidden="false" customHeight="false" outlineLevel="0" collapsed="false">
      <c r="A13" s="0" t="s">
        <v>73</v>
      </c>
      <c r="B13" s="0" t="s">
        <v>74</v>
      </c>
      <c r="C13" s="0" t="s">
        <v>75</v>
      </c>
      <c r="D13" s="0" t="s">
        <v>76</v>
      </c>
      <c r="E13" s="0" t="s">
        <v>77</v>
      </c>
      <c r="F13" s="0" t="s">
        <v>78</v>
      </c>
      <c r="G13" s="0" t="n">
        <f aca="false">BoardQty*1</f>
        <v>4</v>
      </c>
      <c r="H13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0.0125434</v>
      </c>
      <c r="I13" s="12" t="n">
        <f aca="false">IFERROR(G13*H13,"")</f>
        <v>0.0501736</v>
      </c>
      <c r="J13" s="0" t="n">
        <v>601074</v>
      </c>
      <c r="L13" s="12" t="n">
        <f aca="false">IFERROR(LOOKUP(IF(K13="",G13,K13),{0,1,10,100,1000,2500,5000,10000,25000,50000,125000},{0,0.1,0.021,0.0084,0.00379,0.00329,0.00272,0.00236,0.00207,0.0019,0.00189}),"")</f>
        <v>0.1</v>
      </c>
      <c r="M13" s="12" t="n">
        <f aca="false">IFERROR(IF(K13="",G13,K13)*L13,"")</f>
        <v>0.4</v>
      </c>
      <c r="N13" s="0" t="s">
        <v>79</v>
      </c>
      <c r="O13" s="13" t="s">
        <v>29</v>
      </c>
      <c r="P13" s="0" t="n">
        <v>27957</v>
      </c>
      <c r="R13" s="12" t="n">
        <f aca="false">IFERROR(LOOKUP(IF(Q13="",G13,Q13),{0,1,100,500,1000,2500},{0,0.0125434,0.0125434,0.0094607,0.0075473,0.0062717}),"")</f>
        <v>0.0125434</v>
      </c>
      <c r="S13" s="12" t="n">
        <f aca="false">IFERROR(IF(Q13="",G13,Q13)*R13,"")</f>
        <v>0.0501736</v>
      </c>
      <c r="T13" s="0" t="s">
        <v>80</v>
      </c>
      <c r="U13" s="13" t="s">
        <v>29</v>
      </c>
      <c r="V13" s="0" t="n">
        <v>78341</v>
      </c>
      <c r="X13" s="12" t="n">
        <f aca="false">IFERROR(LOOKUP(IF(W13="",G13,W13),{0,1,10,100,1000,5000,25000},{0,0.1,0.016,0.006,0.004,0.003,0.002}),"")</f>
        <v>0.1</v>
      </c>
      <c r="Y13" s="12" t="n">
        <f aca="false">IFERROR(IF(W13="",G13,W13)*X13,"")</f>
        <v>0.4</v>
      </c>
      <c r="Z13" s="0" t="s">
        <v>81</v>
      </c>
      <c r="AA13" s="13" t="s">
        <v>29</v>
      </c>
      <c r="AB13" s="0" t="n">
        <v>15556</v>
      </c>
      <c r="AD13" s="12" t="n">
        <f aca="false">IFERROR(LOOKUP(IF(AC13="",G13,AC13),{0,1,10,25,100,250,1000},{0,0.023,0.023,0.016,0.01,0.007,0.005}),"")</f>
        <v>0.023</v>
      </c>
      <c r="AE13" s="12" t="n">
        <f aca="false">IFERROR(IF(AC13="",G13,AC13)*AD13,"")</f>
        <v>0.092</v>
      </c>
      <c r="AF13" s="0" t="s">
        <v>82</v>
      </c>
      <c r="AG13" s="13" t="s">
        <v>29</v>
      </c>
      <c r="AH13" s="0" t="n">
        <v>14</v>
      </c>
      <c r="AJ13" s="12" t="n">
        <f aca="false">IFERROR(LOOKUP(IF(AI13="",G13,AI13),{0,1,5},{0,23.36474,19.29345}),"")</f>
        <v>23.36474</v>
      </c>
      <c r="AK13" s="12" t="n">
        <f aca="false">IFERROR(IF(AI13="",G13,AI13)*AJ13,"")</f>
        <v>93.45896</v>
      </c>
      <c r="AL13" s="0" t="s">
        <v>83</v>
      </c>
      <c r="AM13" s="13" t="s">
        <v>29</v>
      </c>
    </row>
    <row r="14" customFormat="false" ht="15" hidden="false" customHeight="false" outlineLevel="0" collapsed="false">
      <c r="A14" s="0" t="s">
        <v>84</v>
      </c>
      <c r="B14" s="0" t="s">
        <v>85</v>
      </c>
      <c r="C14" s="0" t="s">
        <v>86</v>
      </c>
      <c r="D14" s="0" t="s">
        <v>87</v>
      </c>
      <c r="E14" s="0" t="s">
        <v>88</v>
      </c>
      <c r="F14" s="0" t="s">
        <v>89</v>
      </c>
      <c r="G14" s="0" t="n">
        <f aca="false">BoardQty*1</f>
        <v>4</v>
      </c>
      <c r="H14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0.83</v>
      </c>
      <c r="I14" s="12" t="n">
        <f aca="false">IFERROR(G14*H14,"")</f>
        <v>3.32</v>
      </c>
      <c r="J14" s="0" t="n">
        <v>968</v>
      </c>
      <c r="L14" s="12" t="n">
        <f aca="false">IFERROR(LOOKUP(IF(K14="",G14,K14),{0,1,10,25,50,100,250,500,1000,2000,3000,5000,10000,25000},{0,0.83,0.774,0.6968,0.6194,0.5935,0.54192,0.51612,0.396,0.384,0.36,0.348,0.324,0.312}),"")</f>
        <v>0.83</v>
      </c>
      <c r="M14" s="12" t="n">
        <f aca="false">IFERROR(IF(K14="",G14,K14)*L14,"")</f>
        <v>3.32</v>
      </c>
      <c r="N14" s="0" t="s">
        <v>90</v>
      </c>
      <c r="O14" s="13" t="s">
        <v>29</v>
      </c>
      <c r="V14" s="0" t="n">
        <v>155</v>
      </c>
      <c r="X14" s="12" t="n">
        <f aca="false">IFERROR(LOOKUP(IF(W14="",G14,W14),{0,1,10,100,500,1000,2000,5000,10000,25000},{0,0.83,0.619,0.541,0.516,0.363,0.33,0.319,0.297,0.286}),"")</f>
        <v>0.83</v>
      </c>
      <c r="Y14" s="12" t="n">
        <f aca="false">IFERROR(IF(W14="",G14,W14)*X14,"")</f>
        <v>3.32</v>
      </c>
      <c r="Z14" s="0" t="s">
        <v>91</v>
      </c>
      <c r="AA14" s="13" t="s">
        <v>29</v>
      </c>
    </row>
    <row r="15" customFormat="false" ht="15" hidden="false" customHeight="false" outlineLevel="0" collapsed="false">
      <c r="A15" s="0" t="s">
        <v>92</v>
      </c>
      <c r="B15" s="0" t="s">
        <v>93</v>
      </c>
      <c r="C15" s="0" t="s">
        <v>94</v>
      </c>
      <c r="D15" s="0" t="s">
        <v>76</v>
      </c>
      <c r="E15" s="0" t="s">
        <v>77</v>
      </c>
      <c r="F15" s="0" t="s">
        <v>95</v>
      </c>
      <c r="G15" s="0" t="n">
        <f aca="false">BoardQty*1</f>
        <v>4</v>
      </c>
      <c r="H15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0.005</v>
      </c>
      <c r="I15" s="12" t="n">
        <f aca="false">IFERROR(G15*H15,"")</f>
        <v>0.02</v>
      </c>
      <c r="J15" s="0" t="n">
        <v>9616</v>
      </c>
      <c r="L15" s="12" t="n">
        <f aca="false">IFERROR(LOOKUP(IF(K15="",G15,K15),{0,1,10,100,1000,2500,5000,10000,25000,50000,125000},{0,0.1,0.021,0.0084,0.00379,0.00329,0.00272,0.00236,0.00207,0.0019,0.00189}),"")</f>
        <v>0.1</v>
      </c>
      <c r="M15" s="12" t="n">
        <f aca="false">IFERROR(IF(K15="",G15,K15)*L15,"")</f>
        <v>0.4</v>
      </c>
      <c r="N15" s="0" t="s">
        <v>96</v>
      </c>
      <c r="O15" s="13" t="s">
        <v>29</v>
      </c>
      <c r="V15" s="0" t="n">
        <v>14601</v>
      </c>
      <c r="X15" s="12" t="n">
        <f aca="false">IFERROR(LOOKUP(IF(W15="",G15,W15),{0,1,10,100,1000,5000,25000},{0,0.1,0.016,0.006,0.004,0.003,0.002}),"")</f>
        <v>0.1</v>
      </c>
      <c r="Y15" s="12" t="n">
        <f aca="false">IFERROR(IF(W15="",G15,W15)*X15,"")</f>
        <v>0.4</v>
      </c>
      <c r="Z15" s="0" t="s">
        <v>97</v>
      </c>
      <c r="AA15" s="13" t="s">
        <v>29</v>
      </c>
      <c r="AD15" s="12" t="n">
        <f aca="false">IFERROR(LOOKUP(IF(AC15="",G15,AC15),{0,1,5000,10000,15000},{0,0.005,0.005,0.004,0.003}),"")</f>
        <v>0.005</v>
      </c>
      <c r="AE15" s="12" t="n">
        <f aca="false">IFERROR(IF(AC15="",G15,AC15)*AD15,"")</f>
        <v>0.02</v>
      </c>
      <c r="AF15" s="0" t="s">
        <v>98</v>
      </c>
      <c r="AG15" s="13" t="s">
        <v>29</v>
      </c>
      <c r="AH15" s="0" t="n">
        <v>3</v>
      </c>
      <c r="AJ15" s="12" t="n">
        <f aca="false">IFERROR(LOOKUP(IF(AI15="",G15,AI15),{0,1,5},{0,23.36474,19.29345}),"")</f>
        <v>23.36474</v>
      </c>
      <c r="AK15" s="12" t="n">
        <f aca="false">IFERROR(IF(AI15="",G15,AI15)*AJ15,"")</f>
        <v>93.45896</v>
      </c>
      <c r="AL15" s="0" t="s">
        <v>99</v>
      </c>
      <c r="AM15" s="13" t="s">
        <v>29</v>
      </c>
    </row>
    <row r="16" customFormat="false" ht="15" hidden="false" customHeight="false" outlineLevel="0" collapsed="false">
      <c r="A16" s="0" t="s">
        <v>100</v>
      </c>
      <c r="B16" s="0" t="s">
        <v>101</v>
      </c>
      <c r="C16" s="0" t="s">
        <v>102</v>
      </c>
      <c r="D16" s="0" t="s">
        <v>76</v>
      </c>
      <c r="E16" s="0" t="s">
        <v>77</v>
      </c>
      <c r="F16" s="0" t="s">
        <v>103</v>
      </c>
      <c r="G16" s="0" t="n">
        <f aca="false">BoardQty*1</f>
        <v>4</v>
      </c>
      <c r="H16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0.0125434</v>
      </c>
      <c r="I16" s="12" t="n">
        <f aca="false">IFERROR(G16*H16,"")</f>
        <v>0.0501736</v>
      </c>
      <c r="J16" s="0" t="n">
        <v>92087</v>
      </c>
      <c r="L16" s="12" t="n">
        <f aca="false">IFERROR(LOOKUP(IF(K16="",G16,K16),{0,1,10,100,1000,2500,5000,10000,25000,50000,125000},{0,0.1,0.021,0.0084,0.00379,0.00329,0.00272,0.00236,0.00207,0.0019,0.00189}),"")</f>
        <v>0.1</v>
      </c>
      <c r="M16" s="12" t="n">
        <f aca="false">IFERROR(IF(K16="",G16,K16)*L16,"")</f>
        <v>0.4</v>
      </c>
      <c r="N16" s="0" t="s">
        <v>104</v>
      </c>
      <c r="O16" s="13" t="s">
        <v>29</v>
      </c>
      <c r="P16" s="0" t="n">
        <v>34356</v>
      </c>
      <c r="R16" s="12" t="n">
        <f aca="false">IFERROR(LOOKUP(IF(Q16="",G16,Q16),{0,1,100,500,1000,2500},{0,0.0125434,0.0125434,0.0094607,0.0075473,0.0062717}),"")</f>
        <v>0.0125434</v>
      </c>
      <c r="S16" s="12" t="n">
        <f aca="false">IFERROR(IF(Q16="",G16,Q16)*R16,"")</f>
        <v>0.0501736</v>
      </c>
      <c r="T16" s="0" t="s">
        <v>105</v>
      </c>
      <c r="U16" s="13" t="s">
        <v>29</v>
      </c>
      <c r="AB16" s="0" t="n">
        <v>34676</v>
      </c>
      <c r="AD16" s="12" t="n">
        <f aca="false">IFERROR(LOOKUP(IF(AC16="",G16,AC16),{0,1,10,25,100,250,1000},{0,0.019,0.019,0.018,0.011,0.008,0.006}),"")</f>
        <v>0.019</v>
      </c>
      <c r="AE16" s="12" t="n">
        <f aca="false">IFERROR(IF(AC16="",G16,AC16)*AD16,"")</f>
        <v>0.076</v>
      </c>
      <c r="AF16" s="0" t="s">
        <v>106</v>
      </c>
      <c r="AG16" s="13" t="s">
        <v>29</v>
      </c>
      <c r="AH16" s="0" t="n">
        <v>8</v>
      </c>
      <c r="AJ16" s="12" t="n">
        <f aca="false">IFERROR(LOOKUP(IF(AI16="",G16,AI16),{0,1,5,10},{0,9.96031,9.76897,9.58826}),"")</f>
        <v>9.96031</v>
      </c>
      <c r="AK16" s="12" t="n">
        <f aca="false">IFERROR(IF(AI16="",G16,AI16)*AJ16,"")</f>
        <v>39.84124</v>
      </c>
      <c r="AL16" s="0" t="s">
        <v>107</v>
      </c>
      <c r="AM16" s="13" t="s">
        <v>29</v>
      </c>
    </row>
    <row r="17" customFormat="false" ht="15" hidden="false" customHeight="false" outlineLevel="0" collapsed="false">
      <c r="A17" s="0" t="s">
        <v>108</v>
      </c>
      <c r="B17" s="0" t="s">
        <v>109</v>
      </c>
      <c r="C17" s="0" t="s">
        <v>64</v>
      </c>
      <c r="D17" s="0" t="s">
        <v>65</v>
      </c>
      <c r="E17" s="0" t="s">
        <v>66</v>
      </c>
      <c r="F17" s="0" t="s">
        <v>67</v>
      </c>
      <c r="G17" s="0" t="n">
        <f aca="false">BoardQty*1</f>
        <v>4</v>
      </c>
      <c r="H17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0.248742</v>
      </c>
      <c r="I17" s="12" t="n">
        <f aca="false">IFERROR(G17*H17,"")</f>
        <v>0.994968</v>
      </c>
      <c r="J17" s="0" t="n">
        <v>76841</v>
      </c>
      <c r="L17" s="12" t="n">
        <f aca="false">IFERROR(LOOKUP(IF(K17="",G17,K17),{0,1,10,100,500,1000,5000,10000},{0,0.26,0.246,0.1725,0.14784,0.1232,0.1056,0.09856}),"")</f>
        <v>0.26</v>
      </c>
      <c r="M17" s="12" t="n">
        <f aca="false">IFERROR(IF(K17="",G17,K17)*L17,"")</f>
        <v>1.04</v>
      </c>
      <c r="N17" s="0" t="s">
        <v>68</v>
      </c>
      <c r="O17" s="13" t="s">
        <v>29</v>
      </c>
      <c r="R17" s="12" t="n">
        <f aca="false">IFERROR(LOOKUP(IF(Q17="",G17,Q17),{0,1,10,50,150,250,500,1500,2500,5000},{0,0.248742,0.248742,0.211537,0.174332,0.161576,0.14882,0.137127,0.130749,0.124371}),"")</f>
        <v>0.248742</v>
      </c>
      <c r="S17" s="12" t="n">
        <f aca="false">IFERROR(IF(Q17="",G17,Q17)*R17,"")</f>
        <v>0.994968</v>
      </c>
      <c r="T17" s="0" t="s">
        <v>69</v>
      </c>
      <c r="U17" s="13" t="s">
        <v>29</v>
      </c>
      <c r="V17" s="0" t="n">
        <v>27635</v>
      </c>
      <c r="X17" s="12" t="n">
        <f aca="false">IFERROR(LOOKUP(IF(W17="",G17,W17),{0,1,10,100,500,1000,2500,5000,10000,25000},{0,0.25,0.246,0.172,0.148,0.123,0.113,0.106,0.099,0.095}),"")</f>
        <v>0.25</v>
      </c>
      <c r="Y17" s="12" t="n">
        <f aca="false">IFERROR(IF(W17="",G17,W17)*X17,"")</f>
        <v>1</v>
      </c>
      <c r="Z17" s="0" t="s">
        <v>70</v>
      </c>
      <c r="AA17" s="13" t="s">
        <v>29</v>
      </c>
      <c r="AB17" s="0" t="n">
        <v>3333</v>
      </c>
      <c r="AD17" s="12" t="n">
        <f aca="false">IFERROR(LOOKUP(IF(AC17="",G17,AC17),{0,1,10,100,500,1000,2500,5000,10000},{0,0.253,0.241,0.187,0.16,0.143,0.129,0.122,0.108}),"")</f>
        <v>0.253</v>
      </c>
      <c r="AE17" s="12" t="n">
        <f aca="false">IFERROR(IF(AC17="",G17,AC17)*AD17,"")</f>
        <v>1.012</v>
      </c>
      <c r="AF17" s="0" t="s">
        <v>71</v>
      </c>
      <c r="AG17" s="13" t="s">
        <v>29</v>
      </c>
      <c r="AH17" s="0" t="n">
        <v>2</v>
      </c>
      <c r="AJ17" s="12" t="n">
        <f aca="false">IFERROR(LOOKUP(IF(AI17="",G17,AI17),{0,1,5,10,25,50},{0,14.64814,13.53199,12.76663,11.61859,10.44929}),"")</f>
        <v>14.64814</v>
      </c>
      <c r="AK17" s="12" t="n">
        <f aca="false">IFERROR(IF(AI17="",G17,AI17)*AJ17,"")</f>
        <v>58.59256</v>
      </c>
      <c r="AL17" s="0" t="s">
        <v>72</v>
      </c>
      <c r="AM17" s="13" t="s">
        <v>29</v>
      </c>
    </row>
    <row r="18" customFormat="false" ht="15" hidden="false" customHeight="false" outlineLevel="0" collapsed="false">
      <c r="A18" s="0" t="s">
        <v>110</v>
      </c>
      <c r="B18" s="0" t="s">
        <v>111</v>
      </c>
      <c r="C18" s="0" t="s">
        <v>112</v>
      </c>
      <c r="D18" s="0" t="s">
        <v>113</v>
      </c>
      <c r="E18" s="0" t="s">
        <v>114</v>
      </c>
      <c r="F18" s="0" t="s">
        <v>115</v>
      </c>
      <c r="G18" s="0" t="n">
        <f aca="false">BoardQty*2</f>
        <v>8</v>
      </c>
      <c r="H18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0.429</v>
      </c>
      <c r="I18" s="12" t="n">
        <f aca="false">IFERROR(G18*H18,"")</f>
        <v>3.432</v>
      </c>
      <c r="J18" s="0" t="n">
        <v>8747</v>
      </c>
      <c r="L18" s="12" t="n">
        <f aca="false">IFERROR(LOOKUP(IF(K18="",G18,K18),{0,1,10,25,50,100,250,500,1000,3500,7000},{0,1,0.961,0.9064,0.7976,0.7251,0.68888,0.67074,0.52571,0.47792,0.44496}),"")</f>
        <v>1</v>
      </c>
      <c r="M18" s="12" t="n">
        <f aca="false">IFERROR(IF(K18="",G18,K18)*L18,"")</f>
        <v>8</v>
      </c>
      <c r="N18" s="0" t="s">
        <v>116</v>
      </c>
      <c r="O18" s="13" t="s">
        <v>29</v>
      </c>
      <c r="P18" s="0" t="n">
        <v>4150</v>
      </c>
      <c r="R18" s="12" t="n">
        <f aca="false">IFERROR(LOOKUP(IF(Q18="",G18,Q18),{0,1,25,80,200,600,2000},{0,1.033236,0.825951,0.748352,0.619729,0.553823,0.537878}),"")</f>
        <v>1.033236</v>
      </c>
      <c r="S18" s="12" t="n">
        <f aca="false">IFERROR(IF(Q18="",G18,Q18)*R18,"")</f>
        <v>8.265888</v>
      </c>
      <c r="T18" s="0" t="s">
        <v>117</v>
      </c>
      <c r="U18" s="13" t="s">
        <v>29</v>
      </c>
      <c r="V18" s="0" t="n">
        <v>4011</v>
      </c>
      <c r="X18" s="12" t="n">
        <f aca="false">IFERROR(LOOKUP(IF(W18="",G18,W18),{0,1,25,50,100,250,500,1000,2000,3500},{0,1.03,0.921,0.824,0.745,0.704,0.618,0.552,0.535,0.515}),"")</f>
        <v>1.03</v>
      </c>
      <c r="Y18" s="12" t="n">
        <f aca="false">IFERROR(IF(W18="",G18,W18)*X18,"")</f>
        <v>8.24</v>
      </c>
      <c r="Z18" s="0" t="s">
        <v>118</v>
      </c>
      <c r="AA18" s="13" t="s">
        <v>29</v>
      </c>
      <c r="AB18" s="0" t="n">
        <v>3500</v>
      </c>
      <c r="AD18" s="12" t="n">
        <f aca="false">IFERROR(LOOKUP(IF(AC18="",G18,AC18),{0,1,3500,7000,10500,17500},{0,0.429,0.429,0.419,0.412,0.399}),"")</f>
        <v>0.429</v>
      </c>
      <c r="AE18" s="12" t="n">
        <f aca="false">IFERROR(IF(AC18="",G18,AC18)*AD18,"")</f>
        <v>3.432</v>
      </c>
      <c r="AF18" s="0" t="s">
        <v>119</v>
      </c>
      <c r="AG18" s="13" t="s">
        <v>29</v>
      </c>
    </row>
    <row r="19" customFormat="false" ht="15" hidden="false" customHeight="false" outlineLevel="0" collapsed="false">
      <c r="A19" s="0" t="s">
        <v>120</v>
      </c>
      <c r="B19" s="0" t="s">
        <v>35</v>
      </c>
      <c r="C19" s="0" t="s">
        <v>36</v>
      </c>
      <c r="D19" s="0" t="s">
        <v>37</v>
      </c>
      <c r="E19" s="0" t="s">
        <v>38</v>
      </c>
      <c r="F19" s="0" t="s">
        <v>39</v>
      </c>
      <c r="G19" s="0" t="n">
        <f aca="false">BoardQty*1</f>
        <v>4</v>
      </c>
      <c r="H19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0.433704</v>
      </c>
      <c r="I19" s="12" t="n">
        <f aca="false">IFERROR(G19*H19,"")</f>
        <v>1.734816</v>
      </c>
      <c r="J19" s="0" t="n">
        <v>16788</v>
      </c>
      <c r="L19" s="12" t="n">
        <f aca="false">IFERROR(LOOKUP(IF(K19="",G19,K19),{0,1,10,100,500,1000,2000,5000,6000,10000},{0,1.04,0.927,0.7225,0.59688,0.47123,0.427,0.40565,0.40565,0.3904}),"")</f>
        <v>1.04</v>
      </c>
      <c r="M19" s="12" t="n">
        <f aca="false">IFERROR(IF(K19="",G19,K19)*L19,"")</f>
        <v>4.16</v>
      </c>
      <c r="N19" s="0" t="s">
        <v>40</v>
      </c>
      <c r="O19" s="13" t="s">
        <v>29</v>
      </c>
      <c r="P19" s="0" t="n">
        <v>4000</v>
      </c>
      <c r="R19" s="12" t="n">
        <f aca="false">IFERROR(LOOKUP(IF(Q19="",G19,Q19),{0,1,2000,4000,6000,10000},{0,0.433704,0.433704,0.431578,0.429452,0.397562}),"")</f>
        <v>0.433704</v>
      </c>
      <c r="S19" s="12" t="n">
        <f aca="false">IFERROR(IF(Q19="",G19,Q19)*R19,"")</f>
        <v>1.734816</v>
      </c>
      <c r="T19" s="0" t="s">
        <v>41</v>
      </c>
      <c r="U19" s="13" t="s">
        <v>29</v>
      </c>
      <c r="AB19" s="0" t="n">
        <v>2175</v>
      </c>
      <c r="AD19" s="12" t="n">
        <f aca="false">IFERROR(LOOKUP(IF(AC19="",G19,AC19),{0,1,10,100,500,1000},{0,1,0.87,0.668,0.592,0.467}),"")</f>
        <v>1</v>
      </c>
      <c r="AE19" s="12" t="n">
        <f aca="false">IFERROR(IF(AC19="",G19,AC19)*AD19,"")</f>
        <v>4</v>
      </c>
      <c r="AF19" s="0" t="s">
        <v>42</v>
      </c>
      <c r="AG19" s="13" t="s">
        <v>29</v>
      </c>
    </row>
    <row r="20" customFormat="false" ht="15" hidden="false" customHeight="false" outlineLevel="0" collapsed="false">
      <c r="A20" s="0" t="s">
        <v>121</v>
      </c>
      <c r="B20" s="0" t="s">
        <v>122</v>
      </c>
      <c r="C20" s="0" t="s">
        <v>123</v>
      </c>
      <c r="D20" s="0" t="s">
        <v>76</v>
      </c>
      <c r="E20" s="0" t="s">
        <v>77</v>
      </c>
      <c r="F20" s="0" t="s">
        <v>124</v>
      </c>
      <c r="G20" s="0" t="n">
        <f aca="false">BoardQty*1</f>
        <v>4</v>
      </c>
      <c r="H20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0.0126497</v>
      </c>
      <c r="I20" s="12" t="n">
        <f aca="false">IFERROR(G20*H20,"")</f>
        <v>0.0505988</v>
      </c>
      <c r="J20" s="0" t="n">
        <v>292484</v>
      </c>
      <c r="L20" s="12" t="n">
        <f aca="false">IFERROR(LOOKUP(IF(K20="",G20,K20),{0,1,10,100,1000,2500,5000,10000,25000,50000,125000},{0,0.1,0.021,0.0084,0.00379,0.00329,0.00272,0.00236,0.00207,0.0019,0.00189}),"")</f>
        <v>0.1</v>
      </c>
      <c r="M20" s="12" t="n">
        <f aca="false">IFERROR(IF(K20="",G20,K20)*L20,"")</f>
        <v>0.4</v>
      </c>
      <c r="N20" s="0" t="s">
        <v>125</v>
      </c>
      <c r="O20" s="13" t="s">
        <v>29</v>
      </c>
      <c r="P20" s="0" t="n">
        <v>57862</v>
      </c>
      <c r="R20" s="12" t="n">
        <f aca="false">IFERROR(LOOKUP(IF(Q20="",G20,Q20),{0,1,100,500,1000,2500},{0,0.0126497,0.0126497,0.009567,0.0076536,0.006378}),"")</f>
        <v>0.0126497</v>
      </c>
      <c r="S20" s="12" t="n">
        <f aca="false">IFERROR(IF(Q20="",G20,Q20)*R20,"")</f>
        <v>0.0505988</v>
      </c>
      <c r="T20" s="0" t="s">
        <v>126</v>
      </c>
      <c r="U20" s="13" t="s">
        <v>29</v>
      </c>
      <c r="V20" s="0" t="n">
        <v>60091</v>
      </c>
      <c r="X20" s="12" t="n">
        <f aca="false">IFERROR(LOOKUP(IF(W20="",G20,W20),{0,1,10,100,1000,5000,25000},{0,0.1,0.016,0.006,0.004,0.003,0.002}),"")</f>
        <v>0.1</v>
      </c>
      <c r="Y20" s="12" t="n">
        <f aca="false">IFERROR(IF(W20="",G20,W20)*X20,"")</f>
        <v>0.4</v>
      </c>
      <c r="Z20" s="0" t="s">
        <v>127</v>
      </c>
      <c r="AA20" s="13" t="s">
        <v>29</v>
      </c>
      <c r="AB20" s="0" t="n">
        <v>53272</v>
      </c>
      <c r="AD20" s="12" t="n">
        <f aca="false">IFERROR(LOOKUP(IF(AC20="",G20,AC20),{0,1,10,25,100,250,1000},{0,0.033,0.033,0.032,0.019,0.013,0.01}),"")</f>
        <v>0.033</v>
      </c>
      <c r="AE20" s="12" t="n">
        <f aca="false">IFERROR(IF(AC20="",G20,AC20)*AD20,"")</f>
        <v>0.132</v>
      </c>
      <c r="AF20" s="0" t="s">
        <v>128</v>
      </c>
      <c r="AG20" s="13" t="s">
        <v>29</v>
      </c>
    </row>
    <row r="21" customFormat="false" ht="15" hidden="false" customHeight="false" outlineLevel="0" collapsed="false">
      <c r="A21" s="0" t="s">
        <v>129</v>
      </c>
      <c r="B21" s="0" t="s">
        <v>54</v>
      </c>
      <c r="C21" s="0" t="s">
        <v>130</v>
      </c>
      <c r="D21" s="0" t="s">
        <v>25</v>
      </c>
      <c r="E21" s="0" t="s">
        <v>26</v>
      </c>
      <c r="F21" s="0" t="s">
        <v>131</v>
      </c>
      <c r="G21" s="0" t="n">
        <f aca="false">BoardQty*1</f>
        <v>4</v>
      </c>
      <c r="H21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0.023386</v>
      </c>
      <c r="I21" s="12" t="n">
        <f aca="false">IFERROR(G21*H21,"")</f>
        <v>0.093544</v>
      </c>
      <c r="J21" s="0" t="n">
        <v>245486</v>
      </c>
      <c r="L21" s="12" t="n">
        <f aca="false">IFERROR(LOOKUP(IF(K21="",G21,K21),{0,1,10,100,1000,4000,8000,12000,28000,100000},{0,0.14,0.098,0.0462,0.02683,0.01987,0.01848,0.01756,0.01663,0.01276}),"")</f>
        <v>0.14</v>
      </c>
      <c r="M21" s="12" t="n">
        <f aca="false">IFERROR(IF(K21="",G21,K21)*L21,"")</f>
        <v>0.56</v>
      </c>
      <c r="N21" s="0" t="s">
        <v>57</v>
      </c>
      <c r="O21" s="13" t="s">
        <v>29</v>
      </c>
      <c r="P21" s="0" t="n">
        <v>1347</v>
      </c>
      <c r="R21" s="12" t="n">
        <f aca="false">IFERROR(LOOKUP(IF(Q21="",G21,Q21),{0,1,100,500,1000,2000,4000,20000,40000},{0,0.0484728,0.0484728,0.0274254,0.0256183,0.0216852,0.0169017,0.0117993,0.0099922}),"")</f>
        <v>0.0484728</v>
      </c>
      <c r="S21" s="12" t="n">
        <f aca="false">IFERROR(IF(Q21="",G21,Q21)*R21,"")</f>
        <v>0.1938912</v>
      </c>
      <c r="T21" s="0" t="s">
        <v>58</v>
      </c>
      <c r="U21" s="13" t="s">
        <v>29</v>
      </c>
      <c r="V21" s="0" t="n">
        <v>43791</v>
      </c>
      <c r="X21" s="12" t="n">
        <f aca="false">IFERROR(LOOKUP(IF(W21="",G21,W21),{0,1,10,100,500,1000,4000,8000,24000,48000},{0,0.12,0.051,0.035,0.029,0.024,0.018,0.017,0.016,0.013}),"")</f>
        <v>0.12</v>
      </c>
      <c r="Y21" s="12" t="n">
        <f aca="false">IFERROR(IF(W21="",G21,W21)*X21,"")</f>
        <v>0.48</v>
      </c>
      <c r="Z21" s="0" t="s">
        <v>59</v>
      </c>
      <c r="AA21" s="13" t="s">
        <v>29</v>
      </c>
      <c r="AB21" s="0" t="n">
        <v>1302</v>
      </c>
      <c r="AD21" s="12" t="n">
        <f aca="false">IFERROR(LOOKUP(IF(AC21="",G21,AC21),{0,1,10,25,50,100,250,500},{0,0.051,0.051,0.046,0.04,0.035,0.032,0.029}),"")</f>
        <v>0.051</v>
      </c>
      <c r="AE21" s="12" t="n">
        <f aca="false">IFERROR(IF(AC21="",G21,AC21)*AD21,"")</f>
        <v>0.204</v>
      </c>
      <c r="AF21" s="0" t="s">
        <v>60</v>
      </c>
      <c r="AG21" s="13" t="s">
        <v>29</v>
      </c>
      <c r="AH21" s="0" t="n">
        <v>500</v>
      </c>
      <c r="AJ21" s="12" t="n">
        <f aca="false">IFERROR(LOOKUP(IF(AI21="",G21,AI21),{0,1,500,4000},{0,0.023386,0.023386,0.022323}),"")</f>
        <v>0.023386</v>
      </c>
      <c r="AK21" s="12" t="n">
        <f aca="false">IFERROR(IF(AI21="",G21,AI21)*AJ21,"")</f>
        <v>0.093544</v>
      </c>
      <c r="AL21" s="0" t="s">
        <v>61</v>
      </c>
      <c r="AM21" s="13" t="s">
        <v>29</v>
      </c>
    </row>
    <row r="22" customFormat="false" ht="15" hidden="false" customHeight="false" outlineLevel="0" collapsed="false">
      <c r="A22" s="0" t="s">
        <v>132</v>
      </c>
      <c r="B22" s="0" t="s">
        <v>133</v>
      </c>
      <c r="C22" s="0" t="s">
        <v>134</v>
      </c>
      <c r="D22" s="0" t="s">
        <v>76</v>
      </c>
      <c r="E22" s="0" t="s">
        <v>135</v>
      </c>
      <c r="F22" s="0" t="s">
        <v>136</v>
      </c>
      <c r="G22" s="0" t="n">
        <f aca="false">BoardQty*2</f>
        <v>8</v>
      </c>
      <c r="H22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0.44</v>
      </c>
      <c r="I22" s="12" t="n">
        <f aca="false">IFERROR(G22*H22,"")</f>
        <v>3.52</v>
      </c>
      <c r="J22" s="0" t="n">
        <v>1915</v>
      </c>
      <c r="L22" s="12" t="n">
        <f aca="false">IFERROR(LOOKUP(IF(K22="",G22,K22),{0,1,10,100,1000,2500,5000},{0,0.44,0.339,0.1425,0.07862,0.07371,0.06786}),"")</f>
        <v>0.44</v>
      </c>
      <c r="M22" s="12" t="n">
        <f aca="false">IFERROR(IF(K22="",G22,K22)*L22,"")</f>
        <v>3.52</v>
      </c>
      <c r="N22" s="0" t="s">
        <v>137</v>
      </c>
      <c r="O22" s="13" t="s">
        <v>29</v>
      </c>
      <c r="X22" s="12" t="n">
        <f aca="false">IFERROR(LOOKUP(IF(W22="",G22,W22),{0,1,10,100,1000,5000,10000,25000},{0,0.46,0.2,0.108,0.082,0.063,0.061,0.06}),"")</f>
        <v>0.46</v>
      </c>
      <c r="Y22" s="12" t="n">
        <f aca="false">IFERROR(IF(W22="",G22,W22)*X22,"")</f>
        <v>3.68</v>
      </c>
      <c r="Z22" s="0" t="s">
        <v>138</v>
      </c>
      <c r="AA22" s="13" t="s">
        <v>29</v>
      </c>
    </row>
    <row r="23" customFormat="false" ht="15" hidden="false" customHeight="false" outlineLevel="0" collapsed="false">
      <c r="A23" s="0" t="s">
        <v>139</v>
      </c>
      <c r="B23" s="0" t="s">
        <v>140</v>
      </c>
      <c r="C23" s="0" t="s">
        <v>141</v>
      </c>
      <c r="D23" s="0" t="s">
        <v>142</v>
      </c>
      <c r="G23" s="0" t="n">
        <f aca="false">BoardQty*1</f>
        <v>4</v>
      </c>
      <c r="H23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23" s="12" t="n">
        <f aca="false">IFERROR(G23*H23,"")</f>
        <v>0</v>
      </c>
    </row>
    <row r="24" customFormat="false" ht="15" hidden="false" customHeight="false" outlineLevel="0" collapsed="false">
      <c r="A24" s="0" t="s">
        <v>143</v>
      </c>
      <c r="B24" s="0" t="s">
        <v>144</v>
      </c>
      <c r="C24" s="0" t="s">
        <v>145</v>
      </c>
      <c r="D24" s="0" t="s">
        <v>146</v>
      </c>
      <c r="G24" s="0" t="n">
        <f aca="false">BoardQty*1</f>
        <v>4</v>
      </c>
      <c r="H24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24" s="12" t="n">
        <f aca="false">IFERROR(G24*H24,"")</f>
        <v>0</v>
      </c>
    </row>
    <row r="25" customFormat="false" ht="15" hidden="false" customHeight="false" outlineLevel="0" collapsed="false">
      <c r="A25" s="0" t="s">
        <v>147</v>
      </c>
      <c r="B25" s="0" t="s">
        <v>148</v>
      </c>
      <c r="C25" s="0" t="s">
        <v>134</v>
      </c>
      <c r="D25" s="0" t="s">
        <v>76</v>
      </c>
      <c r="E25" s="0" t="s">
        <v>135</v>
      </c>
      <c r="F25" s="0" t="s">
        <v>136</v>
      </c>
      <c r="G25" s="0" t="n">
        <f aca="false">BoardQty*1</f>
        <v>4</v>
      </c>
      <c r="H25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0.44</v>
      </c>
      <c r="I25" s="12" t="n">
        <f aca="false">IFERROR(G25*H25,"")</f>
        <v>1.76</v>
      </c>
      <c r="J25" s="0" t="n">
        <v>1915</v>
      </c>
      <c r="L25" s="12" t="n">
        <f aca="false">IFERROR(LOOKUP(IF(K25="",G25,K25),{0,1,10,100,1000,2500,5000},{0,0.44,0.339,0.1425,0.07862,0.07371,0.06786}),"")</f>
        <v>0.44</v>
      </c>
      <c r="M25" s="12" t="n">
        <f aca="false">IFERROR(IF(K25="",G25,K25)*L25,"")</f>
        <v>1.76</v>
      </c>
      <c r="N25" s="0" t="s">
        <v>137</v>
      </c>
      <c r="O25" s="13" t="s">
        <v>29</v>
      </c>
      <c r="X25" s="12" t="n">
        <f aca="false">IFERROR(LOOKUP(IF(W25="",G25,W25),{0,1,10,100,1000,5000,10000,25000},{0,0.46,0.2,0.108,0.082,0.063,0.061,0.06}),"")</f>
        <v>0.46</v>
      </c>
      <c r="Y25" s="12" t="n">
        <f aca="false">IFERROR(IF(W25="",G25,W25)*X25,"")</f>
        <v>1.84</v>
      </c>
      <c r="Z25" s="0" t="s">
        <v>138</v>
      </c>
      <c r="AA25" s="13" t="s">
        <v>29</v>
      </c>
    </row>
    <row r="26" customFormat="false" ht="15" hidden="false" customHeight="false" outlineLevel="0" collapsed="false">
      <c r="A26" s="0" t="s">
        <v>149</v>
      </c>
      <c r="B26" s="0" t="s">
        <v>150</v>
      </c>
      <c r="C26" s="0" t="s">
        <v>151</v>
      </c>
      <c r="D26" s="0" t="s">
        <v>152</v>
      </c>
      <c r="E26" s="0" t="s">
        <v>153</v>
      </c>
      <c r="F26" s="0" t="s">
        <v>154</v>
      </c>
      <c r="G26" s="0" t="n">
        <f aca="false">BoardQty*2</f>
        <v>8</v>
      </c>
      <c r="H26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0.27</v>
      </c>
      <c r="I26" s="12" t="n">
        <f aca="false">IFERROR(G26*H26,"")</f>
        <v>2.16</v>
      </c>
      <c r="J26" s="0" t="n">
        <v>141799</v>
      </c>
      <c r="L26" s="12" t="n">
        <f aca="false">IFERROR(LOOKUP(IF(K26="",G26,K26),{0,1,10,25,100,250,500,1000,4000,8000,12000,28000,100000},{0,0.33,0.24,0.1772,0.1265,0.086,0.07588,0.05943,0.05288,0.04598,0.04138,0.03678,0.03104}),"")</f>
        <v>0.33</v>
      </c>
      <c r="M26" s="12" t="n">
        <f aca="false">IFERROR(IF(K26="",G26,K26)*L26,"")</f>
        <v>2.64</v>
      </c>
      <c r="N26" s="0" t="s">
        <v>155</v>
      </c>
      <c r="O26" s="13" t="s">
        <v>29</v>
      </c>
      <c r="V26" s="0" t="n">
        <v>136542</v>
      </c>
      <c r="X26" s="12" t="n">
        <f aca="false">IFERROR(LOOKUP(IF(W26="",G26,W26),{0,1,10,100,500,1000,2000,4000,8000,24000},{0,0.27,0.178,0.08,0.068,0.052,0.046,0.04,0.036,0.034}),"")</f>
        <v>0.27</v>
      </c>
      <c r="Y26" s="12" t="n">
        <f aca="false">IFERROR(IF(W26="",G26,W26)*X26,"")</f>
        <v>2.16</v>
      </c>
      <c r="Z26" s="0" t="s">
        <v>156</v>
      </c>
      <c r="AA26" s="13" t="s">
        <v>29</v>
      </c>
    </row>
    <row r="27" customFormat="false" ht="15" hidden="false" customHeight="false" outlineLevel="0" collapsed="false">
      <c r="A27" s="0" t="s">
        <v>157</v>
      </c>
      <c r="B27" s="0" t="s">
        <v>23</v>
      </c>
      <c r="C27" s="0" t="s">
        <v>24</v>
      </c>
      <c r="D27" s="0" t="s">
        <v>25</v>
      </c>
      <c r="E27" s="0" t="s">
        <v>26</v>
      </c>
      <c r="F27" s="0" t="s">
        <v>27</v>
      </c>
      <c r="G27" s="0" t="n">
        <f aca="false">BoardQty*1</f>
        <v>4</v>
      </c>
      <c r="H27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0.059528</v>
      </c>
      <c r="I27" s="12" t="n">
        <f aca="false">IFERROR(G27*H27,"")</f>
        <v>0.238112</v>
      </c>
      <c r="J27" s="0" t="n">
        <v>325564</v>
      </c>
      <c r="L27" s="12" t="n">
        <f aca="false">IFERROR(LOOKUP(IF(K27="",G27,K27),{0,1,10,100,1000,2500,5000,10000,20000,30000,50000,100000},{0,0.2,0.145,0.0683,0.03964,0.03689,0.03375,0.0273,0.02594,0.02457,0.02252,0.01885}),"")</f>
        <v>0.2</v>
      </c>
      <c r="M27" s="12" t="n">
        <f aca="false">IFERROR(IF(K27="",G27,K27)*L27,"")</f>
        <v>0.8</v>
      </c>
      <c r="N27" s="0" t="s">
        <v>28</v>
      </c>
      <c r="O27" s="13" t="s">
        <v>29</v>
      </c>
      <c r="P27" s="0" t="n">
        <v>3088</v>
      </c>
      <c r="R27" s="12" t="n">
        <f aca="false">IFERROR(LOOKUP(IF(Q27="",G27,Q27),{0,1,100,500,2500,5000,10000,50000,100000},{0,0.0678194,0.0678194,0.0351853,0.0307207,0.029764,0.0230671,0.0210474,0.0174332}),"")</f>
        <v>0.0678194</v>
      </c>
      <c r="S27" s="12" t="n">
        <f aca="false">IFERROR(IF(Q27="",G27,Q27)*R27,"")</f>
        <v>0.2712776</v>
      </c>
      <c r="T27" s="0" t="s">
        <v>30</v>
      </c>
      <c r="U27" s="13" t="s">
        <v>29</v>
      </c>
      <c r="X27" s="12" t="n">
        <f aca="false">IFERROR(LOOKUP(IF(W27="",G27,W27),{0,1,10,100,500,1000,2500,10000,20000,50000},{0,0.19,0.13,0.061,0.043,0.035,0.03,0.027,0.023,0.021}),"")</f>
        <v>0.19</v>
      </c>
      <c r="Y27" s="12" t="n">
        <f aca="false">IFERROR(IF(W27="",G27,W27)*X27,"")</f>
        <v>0.76</v>
      </c>
      <c r="Z27" s="0" t="s">
        <v>31</v>
      </c>
      <c r="AA27" s="13" t="s">
        <v>29</v>
      </c>
      <c r="AB27" s="0" t="n">
        <v>14040</v>
      </c>
      <c r="AD27" s="12" t="n">
        <f aca="false">IFERROR(LOOKUP(IF(AC27="",G27,AC27),{0,1,10,25,50,100,250,500},{0,0.13,0.13,0.107,0.084,0.061,0.052,0.043}),"")</f>
        <v>0.13</v>
      </c>
      <c r="AE27" s="12" t="n">
        <f aca="false">IFERROR(IF(AC27="",G27,AC27)*AD27,"")</f>
        <v>0.52</v>
      </c>
      <c r="AF27" s="0" t="s">
        <v>32</v>
      </c>
      <c r="AG27" s="13" t="s">
        <v>29</v>
      </c>
      <c r="AH27" s="0" t="n">
        <v>1700</v>
      </c>
      <c r="AJ27" s="12" t="n">
        <f aca="false">IFERROR(LOOKUP(IF(AI27="",G27,AI27),{0,1,100,500},{0,0.059528,0.059528,0.035079}),"")</f>
        <v>0.059528</v>
      </c>
      <c r="AK27" s="12" t="n">
        <f aca="false">IFERROR(IF(AI27="",G27,AI27)*AJ27,"")</f>
        <v>0.238112</v>
      </c>
      <c r="AL27" s="0" t="s">
        <v>33</v>
      </c>
      <c r="AM27" s="13" t="s">
        <v>29</v>
      </c>
    </row>
    <row r="28" customFormat="false" ht="15" hidden="false" customHeight="false" outlineLevel="0" collapsed="false">
      <c r="A28" s="0" t="s">
        <v>158</v>
      </c>
      <c r="B28" s="0" t="s">
        <v>159</v>
      </c>
      <c r="C28" s="0" t="s">
        <v>160</v>
      </c>
      <c r="D28" s="0" t="s">
        <v>76</v>
      </c>
      <c r="E28" s="0" t="s">
        <v>161</v>
      </c>
      <c r="F28" s="0" t="s">
        <v>162</v>
      </c>
      <c r="G28" s="0" t="n">
        <f aca="false">BoardQty*1</f>
        <v>4</v>
      </c>
      <c r="H28" s="12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0.132</v>
      </c>
      <c r="I28" s="12" t="n">
        <f aca="false">IFERROR(G28*H28,"")</f>
        <v>0.528</v>
      </c>
      <c r="J28" s="0" t="n">
        <v>6983</v>
      </c>
      <c r="L28" s="12" t="n">
        <f aca="false">IFERROR(LOOKUP(IF(K28="",G28,K28),{0,1,10,100,1000,2500,5000,10000,25000},{0,0.2,0.165,0.0646,0.02703,0.02478,0.02048,0.01911,0.01885}),"")</f>
        <v>0.2</v>
      </c>
      <c r="M28" s="12" t="n">
        <f aca="false">IFERROR(IF(K28="",G28,K28)*L28,"")</f>
        <v>0.8</v>
      </c>
      <c r="N28" s="0" t="s">
        <v>163</v>
      </c>
      <c r="O28" s="13" t="s">
        <v>29</v>
      </c>
      <c r="AB28" s="0" t="n">
        <v>1940</v>
      </c>
      <c r="AD28" s="12" t="n">
        <f aca="false">IFERROR(LOOKUP(IF(AC28="",G28,AC28),{0,1,10,25,50,100},{0,0.132,0.132,0.107,0.081,0.056}),"")</f>
        <v>0.132</v>
      </c>
      <c r="AE28" s="12" t="n">
        <f aca="false">IFERROR(IF(AC28="",G28,AC28)*AD28,"")</f>
        <v>0.528</v>
      </c>
      <c r="AF28" s="0" t="s">
        <v>164</v>
      </c>
      <c r="AG28" s="13" t="s">
        <v>29</v>
      </c>
    </row>
    <row r="30" customFormat="false" ht="15" hidden="false" customHeight="false" outlineLevel="0" collapsed="false">
      <c r="K30" s="0" t="str">
        <f aca="false">IFERROR(CONCATENATE(TEXT(INDEX($K$7:$K$28,SMALL(IF($N$7:$N$28&lt;&gt;"",IF($K$7:$K$28&lt;&gt;"",ROW($K$7:$K$28)-MIN(ROW($K$7:$K$28))+1,""),""),ROW()-ROW(A$30)+1)),"##0"),","),"")</f>
        <v/>
      </c>
      <c r="L30" s="0" t="str">
        <f aca="false">IFERROR(CONCATENATE((INDEX($N$7:$N$28,SMALL(IF($N$7:$N$28&lt;&gt;"",IF($K$7:$K$28&lt;&gt;"",ROW($K$7:$K$28)-MIN(ROW($K$7:$K$28))+1,""),""),ROW()-ROW(A$30)+1))),","),"")</f>
        <v/>
      </c>
      <c r="M30" s="0" t="str">
        <f aca="false">IFERROR(CONCATENATE((INDEX($A$7:$A$28,SMALL(IF($N$7:$N$28&lt;&gt;"",IF($K$7:$K$28&lt;&gt;"",ROW($K$7:$K$28)-MIN(ROW($K$7:$K$28))+1,""),""),ROW()-ROW(A$30)+1))),),"")</f>
        <v/>
      </c>
      <c r="Q30" s="0" t="str">
        <f aca="false">IFERROR(CONCATENATE((INDEX($T$7:$T$28,SMALL(IF($T$7:$T$28&lt;&gt;"",IF($Q$7:$Q$28&lt;&gt;"",ROW($Q$7:$Q$28)-MIN(ROW($Q$7:$Q$28))+1,""),""),ROW()-ROW(A$30)+1)))," "),"")</f>
        <v/>
      </c>
      <c r="R30" s="0" t="str">
        <f aca="false">IFERROR(CONCATENATE(TEXT(INDEX($Q$7:$Q$28,SMALL(IF($T$7:$T$28&lt;&gt;"",IF($Q$7:$Q$28&lt;&gt;"",ROW($Q$7:$Q$28)-MIN(ROW($Q$7:$Q$28))+1,""),""),ROW()-ROW(A$30)+1)),"##0")," "),"")</f>
        <v/>
      </c>
      <c r="S30" s="0" t="str">
        <f aca="false">IFERROR(CONCATENATE((INDEX($A$7:$A$28,SMALL(IF($T$7:$T$28&lt;&gt;"",IF($Q$7:$Q$28&lt;&gt;"",ROW($Q$7:$Q$28)-MIN(ROW($Q$7:$Q$28))+1,""),""),ROW()-ROW(A$30)+1))),),"")</f>
        <v/>
      </c>
      <c r="W30" s="0" t="str">
        <f aca="false">IFERROR(CONCATENATE((INDEX($Z$7:$Z$28,SMALL(IF($Z$7:$Z$28&lt;&gt;"",IF($W$7:$W$28&lt;&gt;"",ROW($W$7:$W$28)-MIN(ROW($W$7:$W$28))+1,""),""),ROW()-ROW(A$30)+1)))," "),"")</f>
        <v/>
      </c>
      <c r="X30" s="0" t="str">
        <f aca="false">IFERROR(CONCATENATE(TEXT(INDEX($W$7:$W$28,SMALL(IF($Z$7:$Z$28&lt;&gt;"",IF($W$7:$W$28&lt;&gt;"",ROW($W$7:$W$28)-MIN(ROW($W$7:$W$28))+1,""),""),ROW()-ROW(A$30)+1)),"##0")," "),"")</f>
        <v/>
      </c>
      <c r="Y30" s="0" t="str">
        <f aca="false">IFERROR(CONCATENATE((INDEX($A$7:$A$28,SMALL(IF($Z$7:$Z$28&lt;&gt;"",IF($W$7:$W$28&lt;&gt;"",ROW($W$7:$W$28)-MIN(ROW($W$7:$W$28))+1,""),""),ROW()-ROW(A$30)+1))),),"")</f>
        <v/>
      </c>
      <c r="AC30" s="0" t="str">
        <f aca="false">IFERROR(CONCATENATE((INDEX($AF$7:$AF$28,SMALL(IF($AF$7:$AF$28&lt;&gt;"",IF($AC$7:$AC$28&lt;&gt;"",ROW($AC$7:$AC$28)-MIN(ROW($AC$7:$AC$28))+1,""),""),ROW()-ROW(A$30)+1))),","),"")</f>
        <v/>
      </c>
      <c r="AD30" s="0" t="str">
        <f aca="false">IFERROR(CONCATENATE(TEXT(INDEX($AC$7:$AC$28,SMALL(IF($AF$7:$AF$28&lt;&gt;"",IF($AC$7:$AC$28&lt;&gt;"",ROW($AC$7:$AC$28)-MIN(ROW($AC$7:$AC$28))+1,""),""),ROW()-ROW(A$30)+1)),"##0"),","),"")</f>
        <v/>
      </c>
      <c r="AE30" s="0" t="str">
        <f aca="false">IFERROR(CONCATENATE((INDEX($A$7:$A$28,SMALL(IF($AF$7:$AF$28&lt;&gt;"",IF($AC$7:$AC$28&lt;&gt;"",ROW($AC$7:$AC$28)-MIN(ROW($AC$7:$AC$28))+1,""),""),ROW()-ROW(A$30)+1))),),"")</f>
        <v/>
      </c>
      <c r="AI30" s="0" t="str">
        <f aca="false">IFERROR(CONCATENATE((INDEX($AL$7:$AL$28,SMALL(IF($AL$7:$AL$28&lt;&gt;"",IF($AI$7:$AI$28&lt;&gt;"",ROW($AI$7:$AI$28)-MIN(ROW($AI$7:$AI$28))+1,""),""),ROW()-ROW(A$30)+1)))," "),"")</f>
        <v/>
      </c>
      <c r="AJ30" s="0" t="str">
        <f aca="false">IFERROR(CONCATENATE(TEXT(INDEX($AI$7:$AI$28,SMALL(IF($AL$7:$AL$28&lt;&gt;"",IF($AI$7:$AI$28&lt;&gt;"",ROW($AI$7:$AI$28)-MIN(ROW($AI$7:$AI$28))+1,""),""),ROW()-ROW(A$30)+1)),"##0")," "),"")</f>
        <v/>
      </c>
      <c r="AK30" s="0" t="str">
        <f aca="false">IFERROR(CONCATENATE((INDEX($A$7:$A$28,SMALL(IF($AL$7:$AL$28&lt;&gt;"",IF($AI$7:$AI$28&lt;&gt;"",ROW($AI$7:$AI$28)-MIN(ROW($AI$7:$AI$28))+1,""),""),ROW()-ROW(A$30)+1))),),"")</f>
        <v/>
      </c>
    </row>
    <row r="31" customFormat="false" ht="15" hidden="false" customHeight="false" outlineLevel="0" collapsed="false">
      <c r="K31" s="0" t="str">
        <f aca="false">IFERROR(CONCATENATE(TEXT(INDEX($K$7:$K$28,SMALL(IF($N$7:$N$28&lt;&gt;"",IF($K$7:$K$28&lt;&gt;"",ROW($K$7:$K$28)-MIN(ROW($K$7:$K$28))+1,""),""),ROW()-ROW(A$30)+1)),"##0"),","),"")</f>
        <v/>
      </c>
      <c r="L31" s="0" t="str">
        <f aca="false">IFERROR(CONCATENATE((INDEX($N$7:$N$28,SMALL(IF($N$7:$N$28&lt;&gt;"",IF($K$7:$K$28&lt;&gt;"",ROW($K$7:$K$28)-MIN(ROW($K$7:$K$28))+1,""),""),ROW()-ROW(A$30)+1))),","),"")</f>
        <v/>
      </c>
      <c r="M31" s="0" t="str">
        <f aca="false">IFERROR(CONCATENATE((INDEX($A$7:$A$28,SMALL(IF($N$7:$N$28&lt;&gt;"",IF($K$7:$K$28&lt;&gt;"",ROW($K$7:$K$28)-MIN(ROW($K$7:$K$28))+1,""),""),ROW()-ROW(A$30)+1))),),"")</f>
        <v/>
      </c>
      <c r="Q31" s="0" t="str">
        <f aca="false">IFERROR(CONCATENATE((INDEX($T$7:$T$28,SMALL(IF($T$7:$T$28&lt;&gt;"",IF($Q$7:$Q$28&lt;&gt;"",ROW($Q$7:$Q$28)-MIN(ROW($Q$7:$Q$28))+1,""),""),ROW()-ROW(A$30)+1)))," "),"")</f>
        <v/>
      </c>
      <c r="R31" s="0" t="str">
        <f aca="false">IFERROR(CONCATENATE(TEXT(INDEX($Q$7:$Q$28,SMALL(IF($T$7:$T$28&lt;&gt;"",IF($Q$7:$Q$28&lt;&gt;"",ROW($Q$7:$Q$28)-MIN(ROW($Q$7:$Q$28))+1,""),""),ROW()-ROW(A$30)+1)),"##0")," "),"")</f>
        <v/>
      </c>
      <c r="S31" s="0" t="str">
        <f aca="false">IFERROR(CONCATENATE((INDEX($A$7:$A$28,SMALL(IF($T$7:$T$28&lt;&gt;"",IF($Q$7:$Q$28&lt;&gt;"",ROW($Q$7:$Q$28)-MIN(ROW($Q$7:$Q$28))+1,""),""),ROW()-ROW(A$30)+1))),),"")</f>
        <v/>
      </c>
      <c r="W31" s="0" t="str">
        <f aca="false">IFERROR(CONCATENATE((INDEX($Z$7:$Z$28,SMALL(IF($Z$7:$Z$28&lt;&gt;"",IF($W$7:$W$28&lt;&gt;"",ROW($W$7:$W$28)-MIN(ROW($W$7:$W$28))+1,""),""),ROW()-ROW(A$30)+1)))," "),"")</f>
        <v/>
      </c>
      <c r="X31" s="0" t="str">
        <f aca="false">IFERROR(CONCATENATE(TEXT(INDEX($W$7:$W$28,SMALL(IF($Z$7:$Z$28&lt;&gt;"",IF($W$7:$W$28&lt;&gt;"",ROW($W$7:$W$28)-MIN(ROW($W$7:$W$28))+1,""),""),ROW()-ROW(A$30)+1)),"##0")," "),"")</f>
        <v/>
      </c>
      <c r="Y31" s="0" t="str">
        <f aca="false">IFERROR(CONCATENATE((INDEX($A$7:$A$28,SMALL(IF($Z$7:$Z$28&lt;&gt;"",IF($W$7:$W$28&lt;&gt;"",ROW($W$7:$W$28)-MIN(ROW($W$7:$W$28))+1,""),""),ROW()-ROW(A$30)+1))),),"")</f>
        <v/>
      </c>
      <c r="AC31" s="0" t="str">
        <f aca="false">IFERROR(CONCATENATE((INDEX($AF$7:$AF$28,SMALL(IF($AF$7:$AF$28&lt;&gt;"",IF($AC$7:$AC$28&lt;&gt;"",ROW($AC$7:$AC$28)-MIN(ROW($AC$7:$AC$28))+1,""),""),ROW()-ROW(A$30)+1))),","),"")</f>
        <v/>
      </c>
      <c r="AD31" s="0" t="str">
        <f aca="false">IFERROR(CONCATENATE(TEXT(INDEX($AC$7:$AC$28,SMALL(IF($AF$7:$AF$28&lt;&gt;"",IF($AC$7:$AC$28&lt;&gt;"",ROW($AC$7:$AC$28)-MIN(ROW($AC$7:$AC$28))+1,""),""),ROW()-ROW(A$30)+1)),"##0"),","),"")</f>
        <v/>
      </c>
      <c r="AE31" s="0" t="str">
        <f aca="false">IFERROR(CONCATENATE((INDEX($A$7:$A$28,SMALL(IF($AF$7:$AF$28&lt;&gt;"",IF($AC$7:$AC$28&lt;&gt;"",ROW($AC$7:$AC$28)-MIN(ROW($AC$7:$AC$28))+1,""),""),ROW()-ROW(A$30)+1))),),"")</f>
        <v/>
      </c>
      <c r="AI31" s="0" t="str">
        <f aca="false">IFERROR(CONCATENATE((INDEX($AL$7:$AL$28,SMALL(IF($AL$7:$AL$28&lt;&gt;"",IF($AI$7:$AI$28&lt;&gt;"",ROW($AI$7:$AI$28)-MIN(ROW($AI$7:$AI$28))+1,""),""),ROW()-ROW(A$30)+1)))," "),"")</f>
        <v/>
      </c>
      <c r="AJ31" s="0" t="str">
        <f aca="false">IFERROR(CONCATENATE(TEXT(INDEX($AI$7:$AI$28,SMALL(IF($AL$7:$AL$28&lt;&gt;"",IF($AI$7:$AI$28&lt;&gt;"",ROW($AI$7:$AI$28)-MIN(ROW($AI$7:$AI$28))+1,""),""),ROW()-ROW(A$30)+1)),"##0")," "),"")</f>
        <v/>
      </c>
      <c r="AK31" s="0" t="str">
        <f aca="false">IFERROR(CONCATENATE((INDEX($A$7:$A$28,SMALL(IF($AL$7:$AL$28&lt;&gt;"",IF($AI$7:$AI$28&lt;&gt;"",ROW($AI$7:$AI$28)-MIN(ROW($AI$7:$AI$28))+1,""),""),ROW()-ROW(A$30)+1))),),"")</f>
        <v/>
      </c>
    </row>
    <row r="32" customFormat="false" ht="15" hidden="false" customHeight="false" outlineLevel="0" collapsed="false">
      <c r="K32" s="0" t="str">
        <f aca="false">IFERROR(CONCATENATE(TEXT(INDEX($K$7:$K$28,SMALL(IF($N$7:$N$28&lt;&gt;"",IF($K$7:$K$28&lt;&gt;"",ROW($K$7:$K$28)-MIN(ROW($K$7:$K$28))+1,""),""),ROW()-ROW(A$30)+1)),"##0"),","),"")</f>
        <v/>
      </c>
      <c r="L32" s="0" t="str">
        <f aca="false">IFERROR(CONCATENATE((INDEX($N$7:$N$28,SMALL(IF($N$7:$N$28&lt;&gt;"",IF($K$7:$K$28&lt;&gt;"",ROW($K$7:$K$28)-MIN(ROW($K$7:$K$28))+1,""),""),ROW()-ROW(A$30)+1))),","),"")</f>
        <v/>
      </c>
      <c r="M32" s="0" t="str">
        <f aca="false">IFERROR(CONCATENATE((INDEX($A$7:$A$28,SMALL(IF($N$7:$N$28&lt;&gt;"",IF($K$7:$K$28&lt;&gt;"",ROW($K$7:$K$28)-MIN(ROW($K$7:$K$28))+1,""),""),ROW()-ROW(A$30)+1))),),"")</f>
        <v/>
      </c>
      <c r="Q32" s="0" t="str">
        <f aca="false">IFERROR(CONCATENATE((INDEX($T$7:$T$28,SMALL(IF($T$7:$T$28&lt;&gt;"",IF($Q$7:$Q$28&lt;&gt;"",ROW($Q$7:$Q$28)-MIN(ROW($Q$7:$Q$28))+1,""),""),ROW()-ROW(A$30)+1)))," "),"")</f>
        <v/>
      </c>
      <c r="R32" s="0" t="str">
        <f aca="false">IFERROR(CONCATENATE(TEXT(INDEX($Q$7:$Q$28,SMALL(IF($T$7:$T$28&lt;&gt;"",IF($Q$7:$Q$28&lt;&gt;"",ROW($Q$7:$Q$28)-MIN(ROW($Q$7:$Q$28))+1,""),""),ROW()-ROW(A$30)+1)),"##0")," "),"")</f>
        <v/>
      </c>
      <c r="S32" s="0" t="str">
        <f aca="false">IFERROR(CONCATENATE((INDEX($A$7:$A$28,SMALL(IF($T$7:$T$28&lt;&gt;"",IF($Q$7:$Q$28&lt;&gt;"",ROW($Q$7:$Q$28)-MIN(ROW($Q$7:$Q$28))+1,""),""),ROW()-ROW(A$30)+1))),),"")</f>
        <v/>
      </c>
      <c r="W32" s="0" t="str">
        <f aca="false">IFERROR(CONCATENATE((INDEX($Z$7:$Z$28,SMALL(IF($Z$7:$Z$28&lt;&gt;"",IF($W$7:$W$28&lt;&gt;"",ROW($W$7:$W$28)-MIN(ROW($W$7:$W$28))+1,""),""),ROW()-ROW(A$30)+1)))," "),"")</f>
        <v/>
      </c>
      <c r="X32" s="0" t="str">
        <f aca="false">IFERROR(CONCATENATE(TEXT(INDEX($W$7:$W$28,SMALL(IF($Z$7:$Z$28&lt;&gt;"",IF($W$7:$W$28&lt;&gt;"",ROW($W$7:$W$28)-MIN(ROW($W$7:$W$28))+1,""),""),ROW()-ROW(A$30)+1)),"##0")," "),"")</f>
        <v/>
      </c>
      <c r="Y32" s="0" t="str">
        <f aca="false">IFERROR(CONCATENATE((INDEX($A$7:$A$28,SMALL(IF($Z$7:$Z$28&lt;&gt;"",IF($W$7:$W$28&lt;&gt;"",ROW($W$7:$W$28)-MIN(ROW($W$7:$W$28))+1,""),""),ROW()-ROW(A$30)+1))),),"")</f>
        <v/>
      </c>
      <c r="AC32" s="0" t="str">
        <f aca="false">IFERROR(CONCATENATE((INDEX($AF$7:$AF$28,SMALL(IF($AF$7:$AF$28&lt;&gt;"",IF($AC$7:$AC$28&lt;&gt;"",ROW($AC$7:$AC$28)-MIN(ROW($AC$7:$AC$28))+1,""),""),ROW()-ROW(A$30)+1))),","),"")</f>
        <v/>
      </c>
      <c r="AD32" s="0" t="str">
        <f aca="false">IFERROR(CONCATENATE(TEXT(INDEX($AC$7:$AC$28,SMALL(IF($AF$7:$AF$28&lt;&gt;"",IF($AC$7:$AC$28&lt;&gt;"",ROW($AC$7:$AC$28)-MIN(ROW($AC$7:$AC$28))+1,""),""),ROW()-ROW(A$30)+1)),"##0"),","),"")</f>
        <v/>
      </c>
      <c r="AE32" s="0" t="str">
        <f aca="false">IFERROR(CONCATENATE((INDEX($A$7:$A$28,SMALL(IF($AF$7:$AF$28&lt;&gt;"",IF($AC$7:$AC$28&lt;&gt;"",ROW($AC$7:$AC$28)-MIN(ROW($AC$7:$AC$28))+1,""),""),ROW()-ROW(A$30)+1))),),"")</f>
        <v/>
      </c>
      <c r="AI32" s="0" t="str">
        <f aca="false">IFERROR(CONCATENATE((INDEX($AL$7:$AL$28,SMALL(IF($AL$7:$AL$28&lt;&gt;"",IF($AI$7:$AI$28&lt;&gt;"",ROW($AI$7:$AI$28)-MIN(ROW($AI$7:$AI$28))+1,""),""),ROW()-ROW(A$30)+1)))," "),"")</f>
        <v/>
      </c>
      <c r="AJ32" s="0" t="str">
        <f aca="false">IFERROR(CONCATENATE(TEXT(INDEX($AI$7:$AI$28,SMALL(IF($AL$7:$AL$28&lt;&gt;"",IF($AI$7:$AI$28&lt;&gt;"",ROW($AI$7:$AI$28)-MIN(ROW($AI$7:$AI$28))+1,""),""),ROW()-ROW(A$30)+1)),"##0")," "),"")</f>
        <v/>
      </c>
      <c r="AK32" s="0" t="str">
        <f aca="false">IFERROR(CONCATENATE((INDEX($A$7:$A$28,SMALL(IF($AL$7:$AL$28&lt;&gt;"",IF($AI$7:$AI$28&lt;&gt;"",ROW($AI$7:$AI$28)-MIN(ROW($AI$7:$AI$28))+1,""),""),ROW()-ROW(A$30)+1))),),"")</f>
        <v/>
      </c>
    </row>
    <row r="33" customFormat="false" ht="15" hidden="false" customHeight="false" outlineLevel="0" collapsed="false">
      <c r="K33" s="0" t="str">
        <f aca="false">IFERROR(CONCATENATE(TEXT(INDEX($K$7:$K$28,SMALL(IF($N$7:$N$28&lt;&gt;"",IF($K$7:$K$28&lt;&gt;"",ROW($K$7:$K$28)-MIN(ROW($K$7:$K$28))+1,""),""),ROW()-ROW(A$30)+1)),"##0"),","),"")</f>
        <v/>
      </c>
      <c r="L33" s="0" t="str">
        <f aca="false">IFERROR(CONCATENATE((INDEX($N$7:$N$28,SMALL(IF($N$7:$N$28&lt;&gt;"",IF($K$7:$K$28&lt;&gt;"",ROW($K$7:$K$28)-MIN(ROW($K$7:$K$28))+1,""),""),ROW()-ROW(A$30)+1))),","),"")</f>
        <v/>
      </c>
      <c r="M33" s="0" t="str">
        <f aca="false">IFERROR(CONCATENATE((INDEX($A$7:$A$28,SMALL(IF($N$7:$N$28&lt;&gt;"",IF($K$7:$K$28&lt;&gt;"",ROW($K$7:$K$28)-MIN(ROW($K$7:$K$28))+1,""),""),ROW()-ROW(A$30)+1))),),"")</f>
        <v/>
      </c>
      <c r="Q33" s="0" t="str">
        <f aca="false">IFERROR(CONCATENATE((INDEX($T$7:$T$28,SMALL(IF($T$7:$T$28&lt;&gt;"",IF($Q$7:$Q$28&lt;&gt;"",ROW($Q$7:$Q$28)-MIN(ROW($Q$7:$Q$28))+1,""),""),ROW()-ROW(A$30)+1)))," "),"")</f>
        <v/>
      </c>
      <c r="R33" s="0" t="str">
        <f aca="false">IFERROR(CONCATENATE(TEXT(INDEX($Q$7:$Q$28,SMALL(IF($T$7:$T$28&lt;&gt;"",IF($Q$7:$Q$28&lt;&gt;"",ROW($Q$7:$Q$28)-MIN(ROW($Q$7:$Q$28))+1,""),""),ROW()-ROW(A$30)+1)),"##0")," "),"")</f>
        <v/>
      </c>
      <c r="S33" s="0" t="str">
        <f aca="false">IFERROR(CONCATENATE((INDEX($A$7:$A$28,SMALL(IF($T$7:$T$28&lt;&gt;"",IF($Q$7:$Q$28&lt;&gt;"",ROW($Q$7:$Q$28)-MIN(ROW($Q$7:$Q$28))+1,""),""),ROW()-ROW(A$30)+1))),),"")</f>
        <v/>
      </c>
      <c r="W33" s="0" t="str">
        <f aca="false">IFERROR(CONCATENATE((INDEX($Z$7:$Z$28,SMALL(IF($Z$7:$Z$28&lt;&gt;"",IF($W$7:$W$28&lt;&gt;"",ROW($W$7:$W$28)-MIN(ROW($W$7:$W$28))+1,""),""),ROW()-ROW(A$30)+1)))," "),"")</f>
        <v/>
      </c>
      <c r="X33" s="0" t="str">
        <f aca="false">IFERROR(CONCATENATE(TEXT(INDEX($W$7:$W$28,SMALL(IF($Z$7:$Z$28&lt;&gt;"",IF($W$7:$W$28&lt;&gt;"",ROW($W$7:$W$28)-MIN(ROW($W$7:$W$28))+1,""),""),ROW()-ROW(A$30)+1)),"##0")," "),"")</f>
        <v/>
      </c>
      <c r="Y33" s="0" t="str">
        <f aca="false">IFERROR(CONCATENATE((INDEX($A$7:$A$28,SMALL(IF($Z$7:$Z$28&lt;&gt;"",IF($W$7:$W$28&lt;&gt;"",ROW($W$7:$W$28)-MIN(ROW($W$7:$W$28))+1,""),""),ROW()-ROW(A$30)+1))),),"")</f>
        <v/>
      </c>
      <c r="AC33" s="0" t="str">
        <f aca="false">IFERROR(CONCATENATE((INDEX($AF$7:$AF$28,SMALL(IF($AF$7:$AF$28&lt;&gt;"",IF($AC$7:$AC$28&lt;&gt;"",ROW($AC$7:$AC$28)-MIN(ROW($AC$7:$AC$28))+1,""),""),ROW()-ROW(A$30)+1))),","),"")</f>
        <v/>
      </c>
      <c r="AD33" s="0" t="str">
        <f aca="false">IFERROR(CONCATENATE(TEXT(INDEX($AC$7:$AC$28,SMALL(IF($AF$7:$AF$28&lt;&gt;"",IF($AC$7:$AC$28&lt;&gt;"",ROW($AC$7:$AC$28)-MIN(ROW($AC$7:$AC$28))+1,""),""),ROW()-ROW(A$30)+1)),"##0"),","),"")</f>
        <v/>
      </c>
      <c r="AE33" s="0" t="str">
        <f aca="false">IFERROR(CONCATENATE((INDEX($A$7:$A$28,SMALL(IF($AF$7:$AF$28&lt;&gt;"",IF($AC$7:$AC$28&lt;&gt;"",ROW($AC$7:$AC$28)-MIN(ROW($AC$7:$AC$28))+1,""),""),ROW()-ROW(A$30)+1))),),"")</f>
        <v/>
      </c>
      <c r="AI33" s="0" t="str">
        <f aca="false">IFERROR(CONCATENATE((INDEX($AL$7:$AL$28,SMALL(IF($AL$7:$AL$28&lt;&gt;"",IF($AI$7:$AI$28&lt;&gt;"",ROW($AI$7:$AI$28)-MIN(ROW($AI$7:$AI$28))+1,""),""),ROW()-ROW(A$30)+1)))," "),"")</f>
        <v/>
      </c>
      <c r="AJ33" s="0" t="str">
        <f aca="false">IFERROR(CONCATENATE(TEXT(INDEX($AI$7:$AI$28,SMALL(IF($AL$7:$AL$28&lt;&gt;"",IF($AI$7:$AI$28&lt;&gt;"",ROW($AI$7:$AI$28)-MIN(ROW($AI$7:$AI$28))+1,""),""),ROW()-ROW(A$30)+1)),"##0")," "),"")</f>
        <v/>
      </c>
      <c r="AK33" s="0" t="str">
        <f aca="false">IFERROR(CONCATENATE((INDEX($A$7:$A$28,SMALL(IF($AL$7:$AL$28&lt;&gt;"",IF($AI$7:$AI$28&lt;&gt;"",ROW($AI$7:$AI$28)-MIN(ROW($AI$7:$AI$28))+1,""),""),ROW()-ROW(A$30)+1))),),"")</f>
        <v/>
      </c>
    </row>
    <row r="34" customFormat="false" ht="15" hidden="false" customHeight="false" outlineLevel="0" collapsed="false">
      <c r="K34" s="0" t="str">
        <f aca="false">IFERROR(CONCATENATE(TEXT(INDEX($K$7:$K$28,SMALL(IF($N$7:$N$28&lt;&gt;"",IF($K$7:$K$28&lt;&gt;"",ROW($K$7:$K$28)-MIN(ROW($K$7:$K$28))+1,""),""),ROW()-ROW(A$30)+1)),"##0"),","),"")</f>
        <v/>
      </c>
      <c r="L34" s="0" t="str">
        <f aca="false">IFERROR(CONCATENATE((INDEX($N$7:$N$28,SMALL(IF($N$7:$N$28&lt;&gt;"",IF($K$7:$K$28&lt;&gt;"",ROW($K$7:$K$28)-MIN(ROW($K$7:$K$28))+1,""),""),ROW()-ROW(A$30)+1))),","),"")</f>
        <v/>
      </c>
      <c r="M34" s="0" t="str">
        <f aca="false">IFERROR(CONCATENATE((INDEX($A$7:$A$28,SMALL(IF($N$7:$N$28&lt;&gt;"",IF($K$7:$K$28&lt;&gt;"",ROW($K$7:$K$28)-MIN(ROW($K$7:$K$28))+1,""),""),ROW()-ROW(A$30)+1))),),"")</f>
        <v/>
      </c>
      <c r="Q34" s="0" t="str">
        <f aca="false">IFERROR(CONCATENATE((INDEX($T$7:$T$28,SMALL(IF($T$7:$T$28&lt;&gt;"",IF($Q$7:$Q$28&lt;&gt;"",ROW($Q$7:$Q$28)-MIN(ROW($Q$7:$Q$28))+1,""),""),ROW()-ROW(A$30)+1)))," "),"")</f>
        <v/>
      </c>
      <c r="R34" s="0" t="str">
        <f aca="false">IFERROR(CONCATENATE(TEXT(INDEX($Q$7:$Q$28,SMALL(IF($T$7:$T$28&lt;&gt;"",IF($Q$7:$Q$28&lt;&gt;"",ROW($Q$7:$Q$28)-MIN(ROW($Q$7:$Q$28))+1,""),""),ROW()-ROW(A$30)+1)),"##0")," "),"")</f>
        <v/>
      </c>
      <c r="S34" s="0" t="str">
        <f aca="false">IFERROR(CONCATENATE((INDEX($A$7:$A$28,SMALL(IF($T$7:$T$28&lt;&gt;"",IF($Q$7:$Q$28&lt;&gt;"",ROW($Q$7:$Q$28)-MIN(ROW($Q$7:$Q$28))+1,""),""),ROW()-ROW(A$30)+1))),),"")</f>
        <v/>
      </c>
      <c r="W34" s="0" t="str">
        <f aca="false">IFERROR(CONCATENATE((INDEX($Z$7:$Z$28,SMALL(IF($Z$7:$Z$28&lt;&gt;"",IF($W$7:$W$28&lt;&gt;"",ROW($W$7:$W$28)-MIN(ROW($W$7:$W$28))+1,""),""),ROW()-ROW(A$30)+1)))," "),"")</f>
        <v/>
      </c>
      <c r="X34" s="0" t="str">
        <f aca="false">IFERROR(CONCATENATE(TEXT(INDEX($W$7:$W$28,SMALL(IF($Z$7:$Z$28&lt;&gt;"",IF($W$7:$W$28&lt;&gt;"",ROW($W$7:$W$28)-MIN(ROW($W$7:$W$28))+1,""),""),ROW()-ROW(A$30)+1)),"##0")," "),"")</f>
        <v/>
      </c>
      <c r="Y34" s="0" t="str">
        <f aca="false">IFERROR(CONCATENATE((INDEX($A$7:$A$28,SMALL(IF($Z$7:$Z$28&lt;&gt;"",IF($W$7:$W$28&lt;&gt;"",ROW($W$7:$W$28)-MIN(ROW($W$7:$W$28))+1,""),""),ROW()-ROW(A$30)+1))),),"")</f>
        <v/>
      </c>
      <c r="AC34" s="0" t="str">
        <f aca="false">IFERROR(CONCATENATE((INDEX($AF$7:$AF$28,SMALL(IF($AF$7:$AF$28&lt;&gt;"",IF($AC$7:$AC$28&lt;&gt;"",ROW($AC$7:$AC$28)-MIN(ROW($AC$7:$AC$28))+1,""),""),ROW()-ROW(A$30)+1))),","),"")</f>
        <v/>
      </c>
      <c r="AD34" s="0" t="str">
        <f aca="false">IFERROR(CONCATENATE(TEXT(INDEX($AC$7:$AC$28,SMALL(IF($AF$7:$AF$28&lt;&gt;"",IF($AC$7:$AC$28&lt;&gt;"",ROW($AC$7:$AC$28)-MIN(ROW($AC$7:$AC$28))+1,""),""),ROW()-ROW(A$30)+1)),"##0"),","),"")</f>
        <v/>
      </c>
      <c r="AE34" s="0" t="str">
        <f aca="false">IFERROR(CONCATENATE((INDEX($A$7:$A$28,SMALL(IF($AF$7:$AF$28&lt;&gt;"",IF($AC$7:$AC$28&lt;&gt;"",ROW($AC$7:$AC$28)-MIN(ROW($AC$7:$AC$28))+1,""),""),ROW()-ROW(A$30)+1))),),"")</f>
        <v/>
      </c>
      <c r="AI34" s="0" t="str">
        <f aca="false">IFERROR(CONCATENATE((INDEX($AL$7:$AL$28,SMALL(IF($AL$7:$AL$28&lt;&gt;"",IF($AI$7:$AI$28&lt;&gt;"",ROW($AI$7:$AI$28)-MIN(ROW($AI$7:$AI$28))+1,""),""),ROW()-ROW(A$30)+1)))," "),"")</f>
        <v/>
      </c>
      <c r="AJ34" s="0" t="str">
        <f aca="false">IFERROR(CONCATENATE(TEXT(INDEX($AI$7:$AI$28,SMALL(IF($AL$7:$AL$28&lt;&gt;"",IF($AI$7:$AI$28&lt;&gt;"",ROW($AI$7:$AI$28)-MIN(ROW($AI$7:$AI$28))+1,""),""),ROW()-ROW(A$30)+1)),"##0")," "),"")</f>
        <v/>
      </c>
      <c r="AK34" s="0" t="str">
        <f aca="false">IFERROR(CONCATENATE((INDEX($A$7:$A$28,SMALL(IF($AL$7:$AL$28&lt;&gt;"",IF($AI$7:$AI$28&lt;&gt;"",ROW($AI$7:$AI$28)-MIN(ROW($AI$7:$AI$28))+1,""),""),ROW()-ROW(A$30)+1))),),"")</f>
        <v/>
      </c>
    </row>
    <row r="35" customFormat="false" ht="15" hidden="false" customHeight="false" outlineLevel="0" collapsed="false">
      <c r="K35" s="0" t="str">
        <f aca="false">IFERROR(CONCATENATE(TEXT(INDEX($K$7:$K$28,SMALL(IF($N$7:$N$28&lt;&gt;"",IF($K$7:$K$28&lt;&gt;"",ROW($K$7:$K$28)-MIN(ROW($K$7:$K$28))+1,""),""),ROW()-ROW(A$30)+1)),"##0"),","),"")</f>
        <v/>
      </c>
      <c r="L35" s="0" t="str">
        <f aca="false">IFERROR(CONCATENATE((INDEX($N$7:$N$28,SMALL(IF($N$7:$N$28&lt;&gt;"",IF($K$7:$K$28&lt;&gt;"",ROW($K$7:$K$28)-MIN(ROW($K$7:$K$28))+1,""),""),ROW()-ROW(A$30)+1))),","),"")</f>
        <v/>
      </c>
      <c r="M35" s="0" t="str">
        <f aca="false">IFERROR(CONCATENATE((INDEX($A$7:$A$28,SMALL(IF($N$7:$N$28&lt;&gt;"",IF($K$7:$K$28&lt;&gt;"",ROW($K$7:$K$28)-MIN(ROW($K$7:$K$28))+1,""),""),ROW()-ROW(A$30)+1))),),"")</f>
        <v/>
      </c>
      <c r="Q35" s="0" t="str">
        <f aca="false">IFERROR(CONCATENATE((INDEX($T$7:$T$28,SMALL(IF($T$7:$T$28&lt;&gt;"",IF($Q$7:$Q$28&lt;&gt;"",ROW($Q$7:$Q$28)-MIN(ROW($Q$7:$Q$28))+1,""),""),ROW()-ROW(A$30)+1)))," "),"")</f>
        <v/>
      </c>
      <c r="R35" s="0" t="str">
        <f aca="false">IFERROR(CONCATENATE(TEXT(INDEX($Q$7:$Q$28,SMALL(IF($T$7:$T$28&lt;&gt;"",IF($Q$7:$Q$28&lt;&gt;"",ROW($Q$7:$Q$28)-MIN(ROW($Q$7:$Q$28))+1,""),""),ROW()-ROW(A$30)+1)),"##0")," "),"")</f>
        <v/>
      </c>
      <c r="S35" s="0" t="str">
        <f aca="false">IFERROR(CONCATENATE((INDEX($A$7:$A$28,SMALL(IF($T$7:$T$28&lt;&gt;"",IF($Q$7:$Q$28&lt;&gt;"",ROW($Q$7:$Q$28)-MIN(ROW($Q$7:$Q$28))+1,""),""),ROW()-ROW(A$30)+1))),),"")</f>
        <v/>
      </c>
      <c r="W35" s="0" t="str">
        <f aca="false">IFERROR(CONCATENATE((INDEX($Z$7:$Z$28,SMALL(IF($Z$7:$Z$28&lt;&gt;"",IF($W$7:$W$28&lt;&gt;"",ROW($W$7:$W$28)-MIN(ROW($W$7:$W$28))+1,""),""),ROW()-ROW(A$30)+1)))," "),"")</f>
        <v/>
      </c>
      <c r="X35" s="0" t="str">
        <f aca="false">IFERROR(CONCATENATE(TEXT(INDEX($W$7:$W$28,SMALL(IF($Z$7:$Z$28&lt;&gt;"",IF($W$7:$W$28&lt;&gt;"",ROW($W$7:$W$28)-MIN(ROW($W$7:$W$28))+1,""),""),ROW()-ROW(A$30)+1)),"##0")," "),"")</f>
        <v/>
      </c>
      <c r="Y35" s="0" t="str">
        <f aca="false">IFERROR(CONCATENATE((INDEX($A$7:$A$28,SMALL(IF($Z$7:$Z$28&lt;&gt;"",IF($W$7:$W$28&lt;&gt;"",ROW($W$7:$W$28)-MIN(ROW($W$7:$W$28))+1,""),""),ROW()-ROW(A$30)+1))),),"")</f>
        <v/>
      </c>
      <c r="AC35" s="0" t="str">
        <f aca="false">IFERROR(CONCATENATE((INDEX($AF$7:$AF$28,SMALL(IF($AF$7:$AF$28&lt;&gt;"",IF($AC$7:$AC$28&lt;&gt;"",ROW($AC$7:$AC$28)-MIN(ROW($AC$7:$AC$28))+1,""),""),ROW()-ROW(A$30)+1))),","),"")</f>
        <v/>
      </c>
      <c r="AD35" s="0" t="str">
        <f aca="false">IFERROR(CONCATENATE(TEXT(INDEX($AC$7:$AC$28,SMALL(IF($AF$7:$AF$28&lt;&gt;"",IF($AC$7:$AC$28&lt;&gt;"",ROW($AC$7:$AC$28)-MIN(ROW($AC$7:$AC$28))+1,""),""),ROW()-ROW(A$30)+1)),"##0"),","),"")</f>
        <v/>
      </c>
      <c r="AE35" s="0" t="str">
        <f aca="false">IFERROR(CONCATENATE((INDEX($A$7:$A$28,SMALL(IF($AF$7:$AF$28&lt;&gt;"",IF($AC$7:$AC$28&lt;&gt;"",ROW($AC$7:$AC$28)-MIN(ROW($AC$7:$AC$28))+1,""),""),ROW()-ROW(A$30)+1))),),"")</f>
        <v/>
      </c>
      <c r="AI35" s="0" t="str">
        <f aca="false">IFERROR(CONCATENATE((INDEX($AL$7:$AL$28,SMALL(IF($AL$7:$AL$28&lt;&gt;"",IF($AI$7:$AI$28&lt;&gt;"",ROW($AI$7:$AI$28)-MIN(ROW($AI$7:$AI$28))+1,""),""),ROW()-ROW(A$30)+1)))," "),"")</f>
        <v/>
      </c>
      <c r="AJ35" s="0" t="str">
        <f aca="false">IFERROR(CONCATENATE(TEXT(INDEX($AI$7:$AI$28,SMALL(IF($AL$7:$AL$28&lt;&gt;"",IF($AI$7:$AI$28&lt;&gt;"",ROW($AI$7:$AI$28)-MIN(ROW($AI$7:$AI$28))+1,""),""),ROW()-ROW(A$30)+1)),"##0")," "),"")</f>
        <v/>
      </c>
      <c r="AK35" s="0" t="str">
        <f aca="false">IFERROR(CONCATENATE((INDEX($A$7:$A$28,SMALL(IF($AL$7:$AL$28&lt;&gt;"",IF($AI$7:$AI$28&lt;&gt;"",ROW($AI$7:$AI$28)-MIN(ROW($AI$7:$AI$28))+1,""),""),ROW()-ROW(A$30)+1))),),"")</f>
        <v/>
      </c>
    </row>
    <row r="36" customFormat="false" ht="15" hidden="false" customHeight="false" outlineLevel="0" collapsed="false">
      <c r="K36" s="0" t="str">
        <f aca="false">IFERROR(CONCATENATE(TEXT(INDEX($K$7:$K$28,SMALL(IF($N$7:$N$28&lt;&gt;"",IF($K$7:$K$28&lt;&gt;"",ROW($K$7:$K$28)-MIN(ROW($K$7:$K$28))+1,""),""),ROW()-ROW(A$30)+1)),"##0"),","),"")</f>
        <v/>
      </c>
      <c r="L36" s="0" t="str">
        <f aca="false">IFERROR(CONCATENATE((INDEX($N$7:$N$28,SMALL(IF($N$7:$N$28&lt;&gt;"",IF($K$7:$K$28&lt;&gt;"",ROW($K$7:$K$28)-MIN(ROW($K$7:$K$28))+1,""),""),ROW()-ROW(A$30)+1))),","),"")</f>
        <v/>
      </c>
      <c r="M36" s="0" t="str">
        <f aca="false">IFERROR(CONCATENATE((INDEX($A$7:$A$28,SMALL(IF($N$7:$N$28&lt;&gt;"",IF($K$7:$K$28&lt;&gt;"",ROW($K$7:$K$28)-MIN(ROW($K$7:$K$28))+1,""),""),ROW()-ROW(A$30)+1))),),"")</f>
        <v/>
      </c>
      <c r="Q36" s="0" t="str">
        <f aca="false">IFERROR(CONCATENATE((INDEX($T$7:$T$28,SMALL(IF($T$7:$T$28&lt;&gt;"",IF($Q$7:$Q$28&lt;&gt;"",ROW($Q$7:$Q$28)-MIN(ROW($Q$7:$Q$28))+1,""),""),ROW()-ROW(A$30)+1)))," "),"")</f>
        <v/>
      </c>
      <c r="R36" s="0" t="str">
        <f aca="false">IFERROR(CONCATENATE(TEXT(INDEX($Q$7:$Q$28,SMALL(IF($T$7:$T$28&lt;&gt;"",IF($Q$7:$Q$28&lt;&gt;"",ROW($Q$7:$Q$28)-MIN(ROW($Q$7:$Q$28))+1,""),""),ROW()-ROW(A$30)+1)),"##0")," "),"")</f>
        <v/>
      </c>
      <c r="S36" s="0" t="str">
        <f aca="false">IFERROR(CONCATENATE((INDEX($A$7:$A$28,SMALL(IF($T$7:$T$28&lt;&gt;"",IF($Q$7:$Q$28&lt;&gt;"",ROW($Q$7:$Q$28)-MIN(ROW($Q$7:$Q$28))+1,""),""),ROW()-ROW(A$30)+1))),),"")</f>
        <v/>
      </c>
      <c r="W36" s="0" t="str">
        <f aca="false">IFERROR(CONCATENATE((INDEX($Z$7:$Z$28,SMALL(IF($Z$7:$Z$28&lt;&gt;"",IF($W$7:$W$28&lt;&gt;"",ROW($W$7:$W$28)-MIN(ROW($W$7:$W$28))+1,""),""),ROW()-ROW(A$30)+1)))," "),"")</f>
        <v/>
      </c>
      <c r="X36" s="0" t="str">
        <f aca="false">IFERROR(CONCATENATE(TEXT(INDEX($W$7:$W$28,SMALL(IF($Z$7:$Z$28&lt;&gt;"",IF($W$7:$W$28&lt;&gt;"",ROW($W$7:$W$28)-MIN(ROW($W$7:$W$28))+1,""),""),ROW()-ROW(A$30)+1)),"##0")," "),"")</f>
        <v/>
      </c>
      <c r="Y36" s="0" t="str">
        <f aca="false">IFERROR(CONCATENATE((INDEX($A$7:$A$28,SMALL(IF($Z$7:$Z$28&lt;&gt;"",IF($W$7:$W$28&lt;&gt;"",ROW($W$7:$W$28)-MIN(ROW($W$7:$W$28))+1,""),""),ROW()-ROW(A$30)+1))),),"")</f>
        <v/>
      </c>
      <c r="AC36" s="0" t="str">
        <f aca="false">IFERROR(CONCATENATE((INDEX($AF$7:$AF$28,SMALL(IF($AF$7:$AF$28&lt;&gt;"",IF($AC$7:$AC$28&lt;&gt;"",ROW($AC$7:$AC$28)-MIN(ROW($AC$7:$AC$28))+1,""),""),ROW()-ROW(A$30)+1))),","),"")</f>
        <v/>
      </c>
      <c r="AD36" s="0" t="str">
        <f aca="false">IFERROR(CONCATENATE(TEXT(INDEX($AC$7:$AC$28,SMALL(IF($AF$7:$AF$28&lt;&gt;"",IF($AC$7:$AC$28&lt;&gt;"",ROW($AC$7:$AC$28)-MIN(ROW($AC$7:$AC$28))+1,""),""),ROW()-ROW(A$30)+1)),"##0"),","),"")</f>
        <v/>
      </c>
      <c r="AE36" s="0" t="str">
        <f aca="false">IFERROR(CONCATENATE((INDEX($A$7:$A$28,SMALL(IF($AF$7:$AF$28&lt;&gt;"",IF($AC$7:$AC$28&lt;&gt;"",ROW($AC$7:$AC$28)-MIN(ROW($AC$7:$AC$28))+1,""),""),ROW()-ROW(A$30)+1))),),"")</f>
        <v/>
      </c>
      <c r="AI36" s="0" t="str">
        <f aca="false">IFERROR(CONCATENATE((INDEX($AL$7:$AL$28,SMALL(IF($AL$7:$AL$28&lt;&gt;"",IF($AI$7:$AI$28&lt;&gt;"",ROW($AI$7:$AI$28)-MIN(ROW($AI$7:$AI$28))+1,""),""),ROW()-ROW(A$30)+1)))," "),"")</f>
        <v/>
      </c>
      <c r="AJ36" s="0" t="str">
        <f aca="false">IFERROR(CONCATENATE(TEXT(INDEX($AI$7:$AI$28,SMALL(IF($AL$7:$AL$28&lt;&gt;"",IF($AI$7:$AI$28&lt;&gt;"",ROW($AI$7:$AI$28)-MIN(ROW($AI$7:$AI$28))+1,""),""),ROW()-ROW(A$30)+1)),"##0")," "),"")</f>
        <v/>
      </c>
      <c r="AK36" s="0" t="str">
        <f aca="false">IFERROR(CONCATENATE((INDEX($A$7:$A$28,SMALL(IF($AL$7:$AL$28&lt;&gt;"",IF($AI$7:$AI$28&lt;&gt;"",ROW($AI$7:$AI$28)-MIN(ROW($AI$7:$AI$28))+1,""),""),ROW()-ROW(A$30)+1))),),"")</f>
        <v/>
      </c>
    </row>
    <row r="37" customFormat="false" ht="15" hidden="false" customHeight="false" outlineLevel="0" collapsed="false">
      <c r="K37" s="0" t="str">
        <f aca="false">IFERROR(CONCATENATE(TEXT(INDEX($K$7:$K$28,SMALL(IF($N$7:$N$28&lt;&gt;"",IF($K$7:$K$28&lt;&gt;"",ROW($K$7:$K$28)-MIN(ROW($K$7:$K$28))+1,""),""),ROW()-ROW(A$30)+1)),"##0"),","),"")</f>
        <v/>
      </c>
      <c r="L37" s="0" t="str">
        <f aca="false">IFERROR(CONCATENATE((INDEX($N$7:$N$28,SMALL(IF($N$7:$N$28&lt;&gt;"",IF($K$7:$K$28&lt;&gt;"",ROW($K$7:$K$28)-MIN(ROW($K$7:$K$28))+1,""),""),ROW()-ROW(A$30)+1))),","),"")</f>
        <v/>
      </c>
      <c r="M37" s="0" t="str">
        <f aca="false">IFERROR(CONCATENATE((INDEX($A$7:$A$28,SMALL(IF($N$7:$N$28&lt;&gt;"",IF($K$7:$K$28&lt;&gt;"",ROW($K$7:$K$28)-MIN(ROW($K$7:$K$28))+1,""),""),ROW()-ROW(A$30)+1))),),"")</f>
        <v/>
      </c>
      <c r="Q37" s="0" t="str">
        <f aca="false">IFERROR(CONCATENATE((INDEX($T$7:$T$28,SMALL(IF($T$7:$T$28&lt;&gt;"",IF($Q$7:$Q$28&lt;&gt;"",ROW($Q$7:$Q$28)-MIN(ROW($Q$7:$Q$28))+1,""),""),ROW()-ROW(A$30)+1)))," "),"")</f>
        <v/>
      </c>
      <c r="R37" s="0" t="str">
        <f aca="false">IFERROR(CONCATENATE(TEXT(INDEX($Q$7:$Q$28,SMALL(IF($T$7:$T$28&lt;&gt;"",IF($Q$7:$Q$28&lt;&gt;"",ROW($Q$7:$Q$28)-MIN(ROW($Q$7:$Q$28))+1,""),""),ROW()-ROW(A$30)+1)),"##0")," "),"")</f>
        <v/>
      </c>
      <c r="S37" s="0" t="str">
        <f aca="false">IFERROR(CONCATENATE((INDEX($A$7:$A$28,SMALL(IF($T$7:$T$28&lt;&gt;"",IF($Q$7:$Q$28&lt;&gt;"",ROW($Q$7:$Q$28)-MIN(ROW($Q$7:$Q$28))+1,""),""),ROW()-ROW(A$30)+1))),),"")</f>
        <v/>
      </c>
      <c r="W37" s="0" t="str">
        <f aca="false">IFERROR(CONCATENATE((INDEX($Z$7:$Z$28,SMALL(IF($Z$7:$Z$28&lt;&gt;"",IF($W$7:$W$28&lt;&gt;"",ROW($W$7:$W$28)-MIN(ROW($W$7:$W$28))+1,""),""),ROW()-ROW(A$30)+1)))," "),"")</f>
        <v/>
      </c>
      <c r="X37" s="0" t="str">
        <f aca="false">IFERROR(CONCATENATE(TEXT(INDEX($W$7:$W$28,SMALL(IF($Z$7:$Z$28&lt;&gt;"",IF($W$7:$W$28&lt;&gt;"",ROW($W$7:$W$28)-MIN(ROW($W$7:$W$28))+1,""),""),ROW()-ROW(A$30)+1)),"##0")," "),"")</f>
        <v/>
      </c>
      <c r="Y37" s="0" t="str">
        <f aca="false">IFERROR(CONCATENATE((INDEX($A$7:$A$28,SMALL(IF($Z$7:$Z$28&lt;&gt;"",IF($W$7:$W$28&lt;&gt;"",ROW($W$7:$W$28)-MIN(ROW($W$7:$W$28))+1,""),""),ROW()-ROW(A$30)+1))),),"")</f>
        <v/>
      </c>
      <c r="AC37" s="0" t="str">
        <f aca="false">IFERROR(CONCATENATE((INDEX($AF$7:$AF$28,SMALL(IF($AF$7:$AF$28&lt;&gt;"",IF($AC$7:$AC$28&lt;&gt;"",ROW($AC$7:$AC$28)-MIN(ROW($AC$7:$AC$28))+1,""),""),ROW()-ROW(A$30)+1))),","),"")</f>
        <v/>
      </c>
      <c r="AD37" s="0" t="str">
        <f aca="false">IFERROR(CONCATENATE(TEXT(INDEX($AC$7:$AC$28,SMALL(IF($AF$7:$AF$28&lt;&gt;"",IF($AC$7:$AC$28&lt;&gt;"",ROW($AC$7:$AC$28)-MIN(ROW($AC$7:$AC$28))+1,""),""),ROW()-ROW(A$30)+1)),"##0"),","),"")</f>
        <v/>
      </c>
      <c r="AE37" s="0" t="str">
        <f aca="false">IFERROR(CONCATENATE((INDEX($A$7:$A$28,SMALL(IF($AF$7:$AF$28&lt;&gt;"",IF($AC$7:$AC$28&lt;&gt;"",ROW($AC$7:$AC$28)-MIN(ROW($AC$7:$AC$28))+1,""),""),ROW()-ROW(A$30)+1))),),"")</f>
        <v/>
      </c>
      <c r="AI37" s="0" t="str">
        <f aca="false">IFERROR(CONCATENATE((INDEX($AL$7:$AL$28,SMALL(IF($AL$7:$AL$28&lt;&gt;"",IF($AI$7:$AI$28&lt;&gt;"",ROW($AI$7:$AI$28)-MIN(ROW($AI$7:$AI$28))+1,""),""),ROW()-ROW(A$30)+1)))," "),"")</f>
        <v/>
      </c>
      <c r="AJ37" s="0" t="str">
        <f aca="false">IFERROR(CONCATENATE(TEXT(INDEX($AI$7:$AI$28,SMALL(IF($AL$7:$AL$28&lt;&gt;"",IF($AI$7:$AI$28&lt;&gt;"",ROW($AI$7:$AI$28)-MIN(ROW($AI$7:$AI$28))+1,""),""),ROW()-ROW(A$30)+1)),"##0")," "),"")</f>
        <v/>
      </c>
      <c r="AK37" s="0" t="str">
        <f aca="false">IFERROR(CONCATENATE((INDEX($A$7:$A$28,SMALL(IF($AL$7:$AL$28&lt;&gt;"",IF($AI$7:$AI$28&lt;&gt;"",ROW($AI$7:$AI$28)-MIN(ROW($AI$7:$AI$28))+1,""),""),ROW()-ROW(A$30)+1))),),"")</f>
        <v/>
      </c>
    </row>
    <row r="38" customFormat="false" ht="15" hidden="false" customHeight="false" outlineLevel="0" collapsed="false">
      <c r="K38" s="0" t="str">
        <f aca="false">IFERROR(CONCATENATE(TEXT(INDEX($K$7:$K$28,SMALL(IF($N$7:$N$28&lt;&gt;"",IF($K$7:$K$28&lt;&gt;"",ROW($K$7:$K$28)-MIN(ROW($K$7:$K$28))+1,""),""),ROW()-ROW(A$30)+1)),"##0"),","),"")</f>
        <v/>
      </c>
      <c r="L38" s="0" t="str">
        <f aca="false">IFERROR(CONCATENATE((INDEX($N$7:$N$28,SMALL(IF($N$7:$N$28&lt;&gt;"",IF($K$7:$K$28&lt;&gt;"",ROW($K$7:$K$28)-MIN(ROW($K$7:$K$28))+1,""),""),ROW()-ROW(A$30)+1))),","),"")</f>
        <v/>
      </c>
      <c r="M38" s="0" t="str">
        <f aca="false">IFERROR(CONCATENATE((INDEX($A$7:$A$28,SMALL(IF($N$7:$N$28&lt;&gt;"",IF($K$7:$K$28&lt;&gt;"",ROW($K$7:$K$28)-MIN(ROW($K$7:$K$28))+1,""),""),ROW()-ROW(A$30)+1))),),"")</f>
        <v/>
      </c>
      <c r="Q38" s="0" t="str">
        <f aca="false">IFERROR(CONCATENATE((INDEX($T$7:$T$28,SMALL(IF($T$7:$T$28&lt;&gt;"",IF($Q$7:$Q$28&lt;&gt;"",ROW($Q$7:$Q$28)-MIN(ROW($Q$7:$Q$28))+1,""),""),ROW()-ROW(A$30)+1)))," "),"")</f>
        <v/>
      </c>
      <c r="R38" s="0" t="str">
        <f aca="false">IFERROR(CONCATENATE(TEXT(INDEX($Q$7:$Q$28,SMALL(IF($T$7:$T$28&lt;&gt;"",IF($Q$7:$Q$28&lt;&gt;"",ROW($Q$7:$Q$28)-MIN(ROW($Q$7:$Q$28))+1,""),""),ROW()-ROW(A$30)+1)),"##0")," "),"")</f>
        <v/>
      </c>
      <c r="S38" s="0" t="str">
        <f aca="false">IFERROR(CONCATENATE((INDEX($A$7:$A$28,SMALL(IF($T$7:$T$28&lt;&gt;"",IF($Q$7:$Q$28&lt;&gt;"",ROW($Q$7:$Q$28)-MIN(ROW($Q$7:$Q$28))+1,""),""),ROW()-ROW(A$30)+1))),),"")</f>
        <v/>
      </c>
      <c r="W38" s="0" t="str">
        <f aca="false">IFERROR(CONCATENATE((INDEX($Z$7:$Z$28,SMALL(IF($Z$7:$Z$28&lt;&gt;"",IF($W$7:$W$28&lt;&gt;"",ROW($W$7:$W$28)-MIN(ROW($W$7:$W$28))+1,""),""),ROW()-ROW(A$30)+1)))," "),"")</f>
        <v/>
      </c>
      <c r="X38" s="0" t="str">
        <f aca="false">IFERROR(CONCATENATE(TEXT(INDEX($W$7:$W$28,SMALL(IF($Z$7:$Z$28&lt;&gt;"",IF($W$7:$W$28&lt;&gt;"",ROW($W$7:$W$28)-MIN(ROW($W$7:$W$28))+1,""),""),ROW()-ROW(A$30)+1)),"##0")," "),"")</f>
        <v/>
      </c>
      <c r="Y38" s="0" t="str">
        <f aca="false">IFERROR(CONCATENATE((INDEX($A$7:$A$28,SMALL(IF($Z$7:$Z$28&lt;&gt;"",IF($W$7:$W$28&lt;&gt;"",ROW($W$7:$W$28)-MIN(ROW($W$7:$W$28))+1,""),""),ROW()-ROW(A$30)+1))),),"")</f>
        <v/>
      </c>
      <c r="AC38" s="0" t="str">
        <f aca="false">IFERROR(CONCATENATE((INDEX($AF$7:$AF$28,SMALL(IF($AF$7:$AF$28&lt;&gt;"",IF($AC$7:$AC$28&lt;&gt;"",ROW($AC$7:$AC$28)-MIN(ROW($AC$7:$AC$28))+1,""),""),ROW()-ROW(A$30)+1))),","),"")</f>
        <v/>
      </c>
      <c r="AD38" s="0" t="str">
        <f aca="false">IFERROR(CONCATENATE(TEXT(INDEX($AC$7:$AC$28,SMALL(IF($AF$7:$AF$28&lt;&gt;"",IF($AC$7:$AC$28&lt;&gt;"",ROW($AC$7:$AC$28)-MIN(ROW($AC$7:$AC$28))+1,""),""),ROW()-ROW(A$30)+1)),"##0"),","),"")</f>
        <v/>
      </c>
      <c r="AE38" s="0" t="str">
        <f aca="false">IFERROR(CONCATENATE((INDEX($A$7:$A$28,SMALL(IF($AF$7:$AF$28&lt;&gt;"",IF($AC$7:$AC$28&lt;&gt;"",ROW($AC$7:$AC$28)-MIN(ROW($AC$7:$AC$28))+1,""),""),ROW()-ROW(A$30)+1))),),"")</f>
        <v/>
      </c>
      <c r="AI38" s="0" t="str">
        <f aca="false">IFERROR(CONCATENATE((INDEX($AL$7:$AL$28,SMALL(IF($AL$7:$AL$28&lt;&gt;"",IF($AI$7:$AI$28&lt;&gt;"",ROW($AI$7:$AI$28)-MIN(ROW($AI$7:$AI$28))+1,""),""),ROW()-ROW(A$30)+1)))," "),"")</f>
        <v/>
      </c>
      <c r="AJ38" s="0" t="str">
        <f aca="false">IFERROR(CONCATENATE(TEXT(INDEX($AI$7:$AI$28,SMALL(IF($AL$7:$AL$28&lt;&gt;"",IF($AI$7:$AI$28&lt;&gt;"",ROW($AI$7:$AI$28)-MIN(ROW($AI$7:$AI$28))+1,""),""),ROW()-ROW(A$30)+1)),"##0")," "),"")</f>
        <v/>
      </c>
      <c r="AK38" s="0" t="str">
        <f aca="false">IFERROR(CONCATENATE((INDEX($A$7:$A$28,SMALL(IF($AL$7:$AL$28&lt;&gt;"",IF($AI$7:$AI$28&lt;&gt;"",ROW($AI$7:$AI$28)-MIN(ROW($AI$7:$AI$28))+1,""),""),ROW()-ROW(A$30)+1))),),"")</f>
        <v/>
      </c>
    </row>
    <row r="39" customFormat="false" ht="15" hidden="false" customHeight="false" outlineLevel="0" collapsed="false">
      <c r="K39" s="0" t="str">
        <f aca="false">IFERROR(CONCATENATE(TEXT(INDEX($K$7:$K$28,SMALL(IF($N$7:$N$28&lt;&gt;"",IF($K$7:$K$28&lt;&gt;"",ROW($K$7:$K$28)-MIN(ROW($K$7:$K$28))+1,""),""),ROW()-ROW(A$30)+1)),"##0"),","),"")</f>
        <v/>
      </c>
      <c r="L39" s="0" t="str">
        <f aca="false">IFERROR(CONCATENATE((INDEX($N$7:$N$28,SMALL(IF($N$7:$N$28&lt;&gt;"",IF($K$7:$K$28&lt;&gt;"",ROW($K$7:$K$28)-MIN(ROW($K$7:$K$28))+1,""),""),ROW()-ROW(A$30)+1))),","),"")</f>
        <v/>
      </c>
      <c r="M39" s="0" t="str">
        <f aca="false">IFERROR(CONCATENATE((INDEX($A$7:$A$28,SMALL(IF($N$7:$N$28&lt;&gt;"",IF($K$7:$K$28&lt;&gt;"",ROW($K$7:$K$28)-MIN(ROW($K$7:$K$28))+1,""),""),ROW()-ROW(A$30)+1))),),"")</f>
        <v/>
      </c>
      <c r="Q39" s="0" t="str">
        <f aca="false">IFERROR(CONCATENATE((INDEX($T$7:$T$28,SMALL(IF($T$7:$T$28&lt;&gt;"",IF($Q$7:$Q$28&lt;&gt;"",ROW($Q$7:$Q$28)-MIN(ROW($Q$7:$Q$28))+1,""),""),ROW()-ROW(A$30)+1)))," "),"")</f>
        <v/>
      </c>
      <c r="R39" s="0" t="str">
        <f aca="false">IFERROR(CONCATENATE(TEXT(INDEX($Q$7:$Q$28,SMALL(IF($T$7:$T$28&lt;&gt;"",IF($Q$7:$Q$28&lt;&gt;"",ROW($Q$7:$Q$28)-MIN(ROW($Q$7:$Q$28))+1,""),""),ROW()-ROW(A$30)+1)),"##0")," "),"")</f>
        <v/>
      </c>
      <c r="S39" s="0" t="str">
        <f aca="false">IFERROR(CONCATENATE((INDEX($A$7:$A$28,SMALL(IF($T$7:$T$28&lt;&gt;"",IF($Q$7:$Q$28&lt;&gt;"",ROW($Q$7:$Q$28)-MIN(ROW($Q$7:$Q$28))+1,""),""),ROW()-ROW(A$30)+1))),),"")</f>
        <v/>
      </c>
      <c r="W39" s="0" t="str">
        <f aca="false">IFERROR(CONCATENATE((INDEX($Z$7:$Z$28,SMALL(IF($Z$7:$Z$28&lt;&gt;"",IF($W$7:$W$28&lt;&gt;"",ROW($W$7:$W$28)-MIN(ROW($W$7:$W$28))+1,""),""),ROW()-ROW(A$30)+1)))," "),"")</f>
        <v/>
      </c>
      <c r="X39" s="0" t="str">
        <f aca="false">IFERROR(CONCATENATE(TEXT(INDEX($W$7:$W$28,SMALL(IF($Z$7:$Z$28&lt;&gt;"",IF($W$7:$W$28&lt;&gt;"",ROW($W$7:$W$28)-MIN(ROW($W$7:$W$28))+1,""),""),ROW()-ROW(A$30)+1)),"##0")," "),"")</f>
        <v/>
      </c>
      <c r="Y39" s="0" t="str">
        <f aca="false">IFERROR(CONCATENATE((INDEX($A$7:$A$28,SMALL(IF($Z$7:$Z$28&lt;&gt;"",IF($W$7:$W$28&lt;&gt;"",ROW($W$7:$W$28)-MIN(ROW($W$7:$W$28))+1,""),""),ROW()-ROW(A$30)+1))),),"")</f>
        <v/>
      </c>
      <c r="AC39" s="0" t="str">
        <f aca="false">IFERROR(CONCATENATE((INDEX($AF$7:$AF$28,SMALL(IF($AF$7:$AF$28&lt;&gt;"",IF($AC$7:$AC$28&lt;&gt;"",ROW($AC$7:$AC$28)-MIN(ROW($AC$7:$AC$28))+1,""),""),ROW()-ROW(A$30)+1))),","),"")</f>
        <v/>
      </c>
      <c r="AD39" s="0" t="str">
        <f aca="false">IFERROR(CONCATENATE(TEXT(INDEX($AC$7:$AC$28,SMALL(IF($AF$7:$AF$28&lt;&gt;"",IF($AC$7:$AC$28&lt;&gt;"",ROW($AC$7:$AC$28)-MIN(ROW($AC$7:$AC$28))+1,""),""),ROW()-ROW(A$30)+1)),"##0"),","),"")</f>
        <v/>
      </c>
      <c r="AE39" s="0" t="str">
        <f aca="false">IFERROR(CONCATENATE((INDEX($A$7:$A$28,SMALL(IF($AF$7:$AF$28&lt;&gt;"",IF($AC$7:$AC$28&lt;&gt;"",ROW($AC$7:$AC$28)-MIN(ROW($AC$7:$AC$28))+1,""),""),ROW()-ROW(A$30)+1))),),"")</f>
        <v/>
      </c>
      <c r="AI39" s="0" t="str">
        <f aca="false">IFERROR(CONCATENATE((INDEX($AL$7:$AL$28,SMALL(IF($AL$7:$AL$28&lt;&gt;"",IF($AI$7:$AI$28&lt;&gt;"",ROW($AI$7:$AI$28)-MIN(ROW($AI$7:$AI$28))+1,""),""),ROW()-ROW(A$30)+1)))," "),"")</f>
        <v/>
      </c>
      <c r="AJ39" s="0" t="str">
        <f aca="false">IFERROR(CONCATENATE(TEXT(INDEX($AI$7:$AI$28,SMALL(IF($AL$7:$AL$28&lt;&gt;"",IF($AI$7:$AI$28&lt;&gt;"",ROW($AI$7:$AI$28)-MIN(ROW($AI$7:$AI$28))+1,""),""),ROW()-ROW(A$30)+1)),"##0")," "),"")</f>
        <v/>
      </c>
      <c r="AK39" s="0" t="str">
        <f aca="false">IFERROR(CONCATENATE((INDEX($A$7:$A$28,SMALL(IF($AL$7:$AL$28&lt;&gt;"",IF($AI$7:$AI$28&lt;&gt;"",ROW($AI$7:$AI$28)-MIN(ROW($AI$7:$AI$28))+1,""),""),ROW()-ROW(A$30)+1))),),"")</f>
        <v/>
      </c>
    </row>
    <row r="40" customFormat="false" ht="15" hidden="false" customHeight="false" outlineLevel="0" collapsed="false">
      <c r="K40" s="0" t="str">
        <f aca="false">IFERROR(CONCATENATE(TEXT(INDEX($K$7:$K$28,SMALL(IF($N$7:$N$28&lt;&gt;"",IF($K$7:$K$28&lt;&gt;"",ROW($K$7:$K$28)-MIN(ROW($K$7:$K$28))+1,""),""),ROW()-ROW(A$30)+1)),"##0"),","),"")</f>
        <v/>
      </c>
      <c r="L40" s="0" t="str">
        <f aca="false">IFERROR(CONCATENATE((INDEX($N$7:$N$28,SMALL(IF($N$7:$N$28&lt;&gt;"",IF($K$7:$K$28&lt;&gt;"",ROW($K$7:$K$28)-MIN(ROW($K$7:$K$28))+1,""),""),ROW()-ROW(A$30)+1))),","),"")</f>
        <v/>
      </c>
      <c r="M40" s="0" t="str">
        <f aca="false">IFERROR(CONCATENATE((INDEX($A$7:$A$28,SMALL(IF($N$7:$N$28&lt;&gt;"",IF($K$7:$K$28&lt;&gt;"",ROW($K$7:$K$28)-MIN(ROW($K$7:$K$28))+1,""),""),ROW()-ROW(A$30)+1))),),"")</f>
        <v/>
      </c>
      <c r="Q40" s="0" t="str">
        <f aca="false">IFERROR(CONCATENATE((INDEX($T$7:$T$28,SMALL(IF($T$7:$T$28&lt;&gt;"",IF($Q$7:$Q$28&lt;&gt;"",ROW($Q$7:$Q$28)-MIN(ROW($Q$7:$Q$28))+1,""),""),ROW()-ROW(A$30)+1)))," "),"")</f>
        <v/>
      </c>
      <c r="R40" s="0" t="str">
        <f aca="false">IFERROR(CONCATENATE(TEXT(INDEX($Q$7:$Q$28,SMALL(IF($T$7:$T$28&lt;&gt;"",IF($Q$7:$Q$28&lt;&gt;"",ROW($Q$7:$Q$28)-MIN(ROW($Q$7:$Q$28))+1,""),""),ROW()-ROW(A$30)+1)),"##0")," "),"")</f>
        <v/>
      </c>
      <c r="S40" s="0" t="str">
        <f aca="false">IFERROR(CONCATENATE((INDEX($A$7:$A$28,SMALL(IF($T$7:$T$28&lt;&gt;"",IF($Q$7:$Q$28&lt;&gt;"",ROW($Q$7:$Q$28)-MIN(ROW($Q$7:$Q$28))+1,""),""),ROW()-ROW(A$30)+1))),),"")</f>
        <v/>
      </c>
      <c r="W40" s="0" t="str">
        <f aca="false">IFERROR(CONCATENATE((INDEX($Z$7:$Z$28,SMALL(IF($Z$7:$Z$28&lt;&gt;"",IF($W$7:$W$28&lt;&gt;"",ROW($W$7:$W$28)-MIN(ROW($W$7:$W$28))+1,""),""),ROW()-ROW(A$30)+1)))," "),"")</f>
        <v/>
      </c>
      <c r="X40" s="0" t="str">
        <f aca="false">IFERROR(CONCATENATE(TEXT(INDEX($W$7:$W$28,SMALL(IF($Z$7:$Z$28&lt;&gt;"",IF($W$7:$W$28&lt;&gt;"",ROW($W$7:$W$28)-MIN(ROW($W$7:$W$28))+1,""),""),ROW()-ROW(A$30)+1)),"##0")," "),"")</f>
        <v/>
      </c>
      <c r="Y40" s="0" t="str">
        <f aca="false">IFERROR(CONCATENATE((INDEX($A$7:$A$28,SMALL(IF($Z$7:$Z$28&lt;&gt;"",IF($W$7:$W$28&lt;&gt;"",ROW($W$7:$W$28)-MIN(ROW($W$7:$W$28))+1,""),""),ROW()-ROW(A$30)+1))),),"")</f>
        <v/>
      </c>
      <c r="AC40" s="0" t="str">
        <f aca="false">IFERROR(CONCATENATE((INDEX($AF$7:$AF$28,SMALL(IF($AF$7:$AF$28&lt;&gt;"",IF($AC$7:$AC$28&lt;&gt;"",ROW($AC$7:$AC$28)-MIN(ROW($AC$7:$AC$28))+1,""),""),ROW()-ROW(A$30)+1))),","),"")</f>
        <v/>
      </c>
      <c r="AD40" s="0" t="str">
        <f aca="false">IFERROR(CONCATENATE(TEXT(INDEX($AC$7:$AC$28,SMALL(IF($AF$7:$AF$28&lt;&gt;"",IF($AC$7:$AC$28&lt;&gt;"",ROW($AC$7:$AC$28)-MIN(ROW($AC$7:$AC$28))+1,""),""),ROW()-ROW(A$30)+1)),"##0"),","),"")</f>
        <v/>
      </c>
      <c r="AE40" s="0" t="str">
        <f aca="false">IFERROR(CONCATENATE((INDEX($A$7:$A$28,SMALL(IF($AF$7:$AF$28&lt;&gt;"",IF($AC$7:$AC$28&lt;&gt;"",ROW($AC$7:$AC$28)-MIN(ROW($AC$7:$AC$28))+1,""),""),ROW()-ROW(A$30)+1))),),"")</f>
        <v/>
      </c>
      <c r="AI40" s="0" t="str">
        <f aca="false">IFERROR(CONCATENATE((INDEX($AL$7:$AL$28,SMALL(IF($AL$7:$AL$28&lt;&gt;"",IF($AI$7:$AI$28&lt;&gt;"",ROW($AI$7:$AI$28)-MIN(ROW($AI$7:$AI$28))+1,""),""),ROW()-ROW(A$30)+1)))," "),"")</f>
        <v/>
      </c>
      <c r="AJ40" s="0" t="str">
        <f aca="false">IFERROR(CONCATENATE(TEXT(INDEX($AI$7:$AI$28,SMALL(IF($AL$7:$AL$28&lt;&gt;"",IF($AI$7:$AI$28&lt;&gt;"",ROW($AI$7:$AI$28)-MIN(ROW($AI$7:$AI$28))+1,""),""),ROW()-ROW(A$30)+1)),"##0")," "),"")</f>
        <v/>
      </c>
      <c r="AK40" s="0" t="str">
        <f aca="false">IFERROR(CONCATENATE((INDEX($A$7:$A$28,SMALL(IF($AL$7:$AL$28&lt;&gt;"",IF($AI$7:$AI$28&lt;&gt;"",ROW($AI$7:$AI$28)-MIN(ROW($AI$7:$AI$28))+1,""),""),ROW()-ROW(A$30)+1))),),"")</f>
        <v/>
      </c>
    </row>
    <row r="41" customFormat="false" ht="15" hidden="false" customHeight="false" outlineLevel="0" collapsed="false">
      <c r="K41" s="0" t="str">
        <f aca="false">IFERROR(CONCATENATE(TEXT(INDEX($K$7:$K$28,SMALL(IF($N$7:$N$28&lt;&gt;"",IF($K$7:$K$28&lt;&gt;"",ROW($K$7:$K$28)-MIN(ROW($K$7:$K$28))+1,""),""),ROW()-ROW(A$30)+1)),"##0"),","),"")</f>
        <v/>
      </c>
      <c r="L41" s="0" t="str">
        <f aca="false">IFERROR(CONCATENATE((INDEX($N$7:$N$28,SMALL(IF($N$7:$N$28&lt;&gt;"",IF($K$7:$K$28&lt;&gt;"",ROW($K$7:$K$28)-MIN(ROW($K$7:$K$28))+1,""),""),ROW()-ROW(A$30)+1))),","),"")</f>
        <v/>
      </c>
      <c r="M41" s="0" t="str">
        <f aca="false">IFERROR(CONCATENATE((INDEX($A$7:$A$28,SMALL(IF($N$7:$N$28&lt;&gt;"",IF($K$7:$K$28&lt;&gt;"",ROW($K$7:$K$28)-MIN(ROW($K$7:$K$28))+1,""),""),ROW()-ROW(A$30)+1))),),"")</f>
        <v/>
      </c>
      <c r="Q41" s="0" t="str">
        <f aca="false">IFERROR(CONCATENATE((INDEX($T$7:$T$28,SMALL(IF($T$7:$T$28&lt;&gt;"",IF($Q$7:$Q$28&lt;&gt;"",ROW($Q$7:$Q$28)-MIN(ROW($Q$7:$Q$28))+1,""),""),ROW()-ROW(A$30)+1)))," "),"")</f>
        <v/>
      </c>
      <c r="R41" s="0" t="str">
        <f aca="false">IFERROR(CONCATENATE(TEXT(INDEX($Q$7:$Q$28,SMALL(IF($T$7:$T$28&lt;&gt;"",IF($Q$7:$Q$28&lt;&gt;"",ROW($Q$7:$Q$28)-MIN(ROW($Q$7:$Q$28))+1,""),""),ROW()-ROW(A$30)+1)),"##0")," "),"")</f>
        <v/>
      </c>
      <c r="S41" s="0" t="str">
        <f aca="false">IFERROR(CONCATENATE((INDEX($A$7:$A$28,SMALL(IF($T$7:$T$28&lt;&gt;"",IF($Q$7:$Q$28&lt;&gt;"",ROW($Q$7:$Q$28)-MIN(ROW($Q$7:$Q$28))+1,""),""),ROW()-ROW(A$30)+1))),),"")</f>
        <v/>
      </c>
      <c r="W41" s="0" t="str">
        <f aca="false">IFERROR(CONCATENATE((INDEX($Z$7:$Z$28,SMALL(IF($Z$7:$Z$28&lt;&gt;"",IF($W$7:$W$28&lt;&gt;"",ROW($W$7:$W$28)-MIN(ROW($W$7:$W$28))+1,""),""),ROW()-ROW(A$30)+1)))," "),"")</f>
        <v/>
      </c>
      <c r="X41" s="0" t="str">
        <f aca="false">IFERROR(CONCATENATE(TEXT(INDEX($W$7:$W$28,SMALL(IF($Z$7:$Z$28&lt;&gt;"",IF($W$7:$W$28&lt;&gt;"",ROW($W$7:$W$28)-MIN(ROW($W$7:$W$28))+1,""),""),ROW()-ROW(A$30)+1)),"##0")," "),"")</f>
        <v/>
      </c>
      <c r="Y41" s="0" t="str">
        <f aca="false">IFERROR(CONCATENATE((INDEX($A$7:$A$28,SMALL(IF($Z$7:$Z$28&lt;&gt;"",IF($W$7:$W$28&lt;&gt;"",ROW($W$7:$W$28)-MIN(ROW($W$7:$W$28))+1,""),""),ROW()-ROW(A$30)+1))),),"")</f>
        <v/>
      </c>
      <c r="AC41" s="0" t="str">
        <f aca="false">IFERROR(CONCATENATE((INDEX($AF$7:$AF$28,SMALL(IF($AF$7:$AF$28&lt;&gt;"",IF($AC$7:$AC$28&lt;&gt;"",ROW($AC$7:$AC$28)-MIN(ROW($AC$7:$AC$28))+1,""),""),ROW()-ROW(A$30)+1))),","),"")</f>
        <v/>
      </c>
      <c r="AD41" s="0" t="str">
        <f aca="false">IFERROR(CONCATENATE(TEXT(INDEX($AC$7:$AC$28,SMALL(IF($AF$7:$AF$28&lt;&gt;"",IF($AC$7:$AC$28&lt;&gt;"",ROW($AC$7:$AC$28)-MIN(ROW($AC$7:$AC$28))+1,""),""),ROW()-ROW(A$30)+1)),"##0"),","),"")</f>
        <v/>
      </c>
      <c r="AE41" s="0" t="str">
        <f aca="false">IFERROR(CONCATENATE((INDEX($A$7:$A$28,SMALL(IF($AF$7:$AF$28&lt;&gt;"",IF($AC$7:$AC$28&lt;&gt;"",ROW($AC$7:$AC$28)-MIN(ROW($AC$7:$AC$28))+1,""),""),ROW()-ROW(A$30)+1))),),"")</f>
        <v/>
      </c>
      <c r="AI41" s="0" t="str">
        <f aca="false">IFERROR(CONCATENATE((INDEX($AL$7:$AL$28,SMALL(IF($AL$7:$AL$28&lt;&gt;"",IF($AI$7:$AI$28&lt;&gt;"",ROW($AI$7:$AI$28)-MIN(ROW($AI$7:$AI$28))+1,""),""),ROW()-ROW(A$30)+1)))," "),"")</f>
        <v/>
      </c>
      <c r="AJ41" s="0" t="str">
        <f aca="false">IFERROR(CONCATENATE(TEXT(INDEX($AI$7:$AI$28,SMALL(IF($AL$7:$AL$28&lt;&gt;"",IF($AI$7:$AI$28&lt;&gt;"",ROW($AI$7:$AI$28)-MIN(ROW($AI$7:$AI$28))+1,""),""),ROW()-ROW(A$30)+1)),"##0")," "),"")</f>
        <v/>
      </c>
      <c r="AK41" s="0" t="str">
        <f aca="false">IFERROR(CONCATENATE((INDEX($A$7:$A$28,SMALL(IF($AL$7:$AL$28&lt;&gt;"",IF($AI$7:$AI$28&lt;&gt;"",ROW($AI$7:$AI$28)-MIN(ROW($AI$7:$AI$28))+1,""),""),ROW()-ROW(A$30)+1))),),"")</f>
        <v/>
      </c>
    </row>
    <row r="42" customFormat="false" ht="15" hidden="false" customHeight="false" outlineLevel="0" collapsed="false">
      <c r="K42" s="0" t="str">
        <f aca="false">IFERROR(CONCATENATE(TEXT(INDEX($K$7:$K$28,SMALL(IF($N$7:$N$28&lt;&gt;"",IF($K$7:$K$28&lt;&gt;"",ROW($K$7:$K$28)-MIN(ROW($K$7:$K$28))+1,""),""),ROW()-ROW(A$30)+1)),"##0"),","),"")</f>
        <v/>
      </c>
      <c r="L42" s="0" t="str">
        <f aca="false">IFERROR(CONCATENATE((INDEX($N$7:$N$28,SMALL(IF($N$7:$N$28&lt;&gt;"",IF($K$7:$K$28&lt;&gt;"",ROW($K$7:$K$28)-MIN(ROW($K$7:$K$28))+1,""),""),ROW()-ROW(A$30)+1))),","),"")</f>
        <v/>
      </c>
      <c r="M42" s="0" t="str">
        <f aca="false">IFERROR(CONCATENATE((INDEX($A$7:$A$28,SMALL(IF($N$7:$N$28&lt;&gt;"",IF($K$7:$K$28&lt;&gt;"",ROW($K$7:$K$28)-MIN(ROW($K$7:$K$28))+1,""),""),ROW()-ROW(A$30)+1))),),"")</f>
        <v/>
      </c>
      <c r="Q42" s="0" t="str">
        <f aca="false">IFERROR(CONCATENATE((INDEX($T$7:$T$28,SMALL(IF($T$7:$T$28&lt;&gt;"",IF($Q$7:$Q$28&lt;&gt;"",ROW($Q$7:$Q$28)-MIN(ROW($Q$7:$Q$28))+1,""),""),ROW()-ROW(A$30)+1)))," "),"")</f>
        <v/>
      </c>
      <c r="R42" s="0" t="str">
        <f aca="false">IFERROR(CONCATENATE(TEXT(INDEX($Q$7:$Q$28,SMALL(IF($T$7:$T$28&lt;&gt;"",IF($Q$7:$Q$28&lt;&gt;"",ROW($Q$7:$Q$28)-MIN(ROW($Q$7:$Q$28))+1,""),""),ROW()-ROW(A$30)+1)),"##0")," "),"")</f>
        <v/>
      </c>
      <c r="S42" s="0" t="str">
        <f aca="false">IFERROR(CONCATENATE((INDEX($A$7:$A$28,SMALL(IF($T$7:$T$28&lt;&gt;"",IF($Q$7:$Q$28&lt;&gt;"",ROW($Q$7:$Q$28)-MIN(ROW($Q$7:$Q$28))+1,""),""),ROW()-ROW(A$30)+1))),),"")</f>
        <v/>
      </c>
      <c r="W42" s="0" t="str">
        <f aca="false">IFERROR(CONCATENATE((INDEX($Z$7:$Z$28,SMALL(IF($Z$7:$Z$28&lt;&gt;"",IF($W$7:$W$28&lt;&gt;"",ROW($W$7:$W$28)-MIN(ROW($W$7:$W$28))+1,""),""),ROW()-ROW(A$30)+1)))," "),"")</f>
        <v/>
      </c>
      <c r="X42" s="0" t="str">
        <f aca="false">IFERROR(CONCATENATE(TEXT(INDEX($W$7:$W$28,SMALL(IF($Z$7:$Z$28&lt;&gt;"",IF($W$7:$W$28&lt;&gt;"",ROW($W$7:$W$28)-MIN(ROW($W$7:$W$28))+1,""),""),ROW()-ROW(A$30)+1)),"##0")," "),"")</f>
        <v/>
      </c>
      <c r="Y42" s="0" t="str">
        <f aca="false">IFERROR(CONCATENATE((INDEX($A$7:$A$28,SMALL(IF($Z$7:$Z$28&lt;&gt;"",IF($W$7:$W$28&lt;&gt;"",ROW($W$7:$W$28)-MIN(ROW($W$7:$W$28))+1,""),""),ROW()-ROW(A$30)+1))),),"")</f>
        <v/>
      </c>
      <c r="AC42" s="0" t="str">
        <f aca="false">IFERROR(CONCATENATE((INDEX($AF$7:$AF$28,SMALL(IF($AF$7:$AF$28&lt;&gt;"",IF($AC$7:$AC$28&lt;&gt;"",ROW($AC$7:$AC$28)-MIN(ROW($AC$7:$AC$28))+1,""),""),ROW()-ROW(A$30)+1))),","),"")</f>
        <v/>
      </c>
      <c r="AD42" s="0" t="str">
        <f aca="false">IFERROR(CONCATENATE(TEXT(INDEX($AC$7:$AC$28,SMALL(IF($AF$7:$AF$28&lt;&gt;"",IF($AC$7:$AC$28&lt;&gt;"",ROW($AC$7:$AC$28)-MIN(ROW($AC$7:$AC$28))+1,""),""),ROW()-ROW(A$30)+1)),"##0"),","),"")</f>
        <v/>
      </c>
      <c r="AE42" s="0" t="str">
        <f aca="false">IFERROR(CONCATENATE((INDEX($A$7:$A$28,SMALL(IF($AF$7:$AF$28&lt;&gt;"",IF($AC$7:$AC$28&lt;&gt;"",ROW($AC$7:$AC$28)-MIN(ROW($AC$7:$AC$28))+1,""),""),ROW()-ROW(A$30)+1))),),"")</f>
        <v/>
      </c>
      <c r="AI42" s="0" t="str">
        <f aca="false">IFERROR(CONCATENATE((INDEX($AL$7:$AL$28,SMALL(IF($AL$7:$AL$28&lt;&gt;"",IF($AI$7:$AI$28&lt;&gt;"",ROW($AI$7:$AI$28)-MIN(ROW($AI$7:$AI$28))+1,""),""),ROW()-ROW(A$30)+1)))," "),"")</f>
        <v/>
      </c>
      <c r="AJ42" s="0" t="str">
        <f aca="false">IFERROR(CONCATENATE(TEXT(INDEX($AI$7:$AI$28,SMALL(IF($AL$7:$AL$28&lt;&gt;"",IF($AI$7:$AI$28&lt;&gt;"",ROW($AI$7:$AI$28)-MIN(ROW($AI$7:$AI$28))+1,""),""),ROW()-ROW(A$30)+1)),"##0")," "),"")</f>
        <v/>
      </c>
      <c r="AK42" s="0" t="str">
        <f aca="false">IFERROR(CONCATENATE((INDEX($A$7:$A$28,SMALL(IF($AL$7:$AL$28&lt;&gt;"",IF($AI$7:$AI$28&lt;&gt;"",ROW($AI$7:$AI$28)-MIN(ROW($AI$7:$AI$28))+1,""),""),ROW()-ROW(A$30)+1))),),"")</f>
        <v/>
      </c>
    </row>
    <row r="43" customFormat="false" ht="15" hidden="false" customHeight="false" outlineLevel="0" collapsed="false">
      <c r="K43" s="0" t="str">
        <f aca="false">IFERROR(CONCATENATE(TEXT(INDEX($K$7:$K$28,SMALL(IF($N$7:$N$28&lt;&gt;"",IF($K$7:$K$28&lt;&gt;"",ROW($K$7:$K$28)-MIN(ROW($K$7:$K$28))+1,""),""),ROW()-ROW(A$30)+1)),"##0"),","),"")</f>
        <v/>
      </c>
      <c r="L43" s="0" t="str">
        <f aca="false">IFERROR(CONCATENATE((INDEX($N$7:$N$28,SMALL(IF($N$7:$N$28&lt;&gt;"",IF($K$7:$K$28&lt;&gt;"",ROW($K$7:$K$28)-MIN(ROW($K$7:$K$28))+1,""),""),ROW()-ROW(A$30)+1))),","),"")</f>
        <v/>
      </c>
      <c r="M43" s="0" t="str">
        <f aca="false">IFERROR(CONCATENATE((INDEX($A$7:$A$28,SMALL(IF($N$7:$N$28&lt;&gt;"",IF($K$7:$K$28&lt;&gt;"",ROW($K$7:$K$28)-MIN(ROW($K$7:$K$28))+1,""),""),ROW()-ROW(A$30)+1))),),"")</f>
        <v/>
      </c>
      <c r="Q43" s="0" t="str">
        <f aca="false">IFERROR(CONCATENATE((INDEX($T$7:$T$28,SMALL(IF($T$7:$T$28&lt;&gt;"",IF($Q$7:$Q$28&lt;&gt;"",ROW($Q$7:$Q$28)-MIN(ROW($Q$7:$Q$28))+1,""),""),ROW()-ROW(A$30)+1)))," "),"")</f>
        <v/>
      </c>
      <c r="R43" s="0" t="str">
        <f aca="false">IFERROR(CONCATENATE(TEXT(INDEX($Q$7:$Q$28,SMALL(IF($T$7:$T$28&lt;&gt;"",IF($Q$7:$Q$28&lt;&gt;"",ROW($Q$7:$Q$28)-MIN(ROW($Q$7:$Q$28))+1,""),""),ROW()-ROW(A$30)+1)),"##0")," "),"")</f>
        <v/>
      </c>
      <c r="S43" s="0" t="str">
        <f aca="false">IFERROR(CONCATENATE((INDEX($A$7:$A$28,SMALL(IF($T$7:$T$28&lt;&gt;"",IF($Q$7:$Q$28&lt;&gt;"",ROW($Q$7:$Q$28)-MIN(ROW($Q$7:$Q$28))+1,""),""),ROW()-ROW(A$30)+1))),),"")</f>
        <v/>
      </c>
      <c r="W43" s="0" t="str">
        <f aca="false">IFERROR(CONCATENATE((INDEX($Z$7:$Z$28,SMALL(IF($Z$7:$Z$28&lt;&gt;"",IF($W$7:$W$28&lt;&gt;"",ROW($W$7:$W$28)-MIN(ROW($W$7:$W$28))+1,""),""),ROW()-ROW(A$30)+1)))," "),"")</f>
        <v/>
      </c>
      <c r="X43" s="0" t="str">
        <f aca="false">IFERROR(CONCATENATE(TEXT(INDEX($W$7:$W$28,SMALL(IF($Z$7:$Z$28&lt;&gt;"",IF($W$7:$W$28&lt;&gt;"",ROW($W$7:$W$28)-MIN(ROW($W$7:$W$28))+1,""),""),ROW()-ROW(A$30)+1)),"##0")," "),"")</f>
        <v/>
      </c>
      <c r="Y43" s="0" t="str">
        <f aca="false">IFERROR(CONCATENATE((INDEX($A$7:$A$28,SMALL(IF($Z$7:$Z$28&lt;&gt;"",IF($W$7:$W$28&lt;&gt;"",ROW($W$7:$W$28)-MIN(ROW($W$7:$W$28))+1,""),""),ROW()-ROW(A$30)+1))),),"")</f>
        <v/>
      </c>
      <c r="AC43" s="0" t="str">
        <f aca="false">IFERROR(CONCATENATE((INDEX($AF$7:$AF$28,SMALL(IF($AF$7:$AF$28&lt;&gt;"",IF($AC$7:$AC$28&lt;&gt;"",ROW($AC$7:$AC$28)-MIN(ROW($AC$7:$AC$28))+1,""),""),ROW()-ROW(A$30)+1))),","),"")</f>
        <v/>
      </c>
      <c r="AD43" s="0" t="str">
        <f aca="false">IFERROR(CONCATENATE(TEXT(INDEX($AC$7:$AC$28,SMALL(IF($AF$7:$AF$28&lt;&gt;"",IF($AC$7:$AC$28&lt;&gt;"",ROW($AC$7:$AC$28)-MIN(ROW($AC$7:$AC$28))+1,""),""),ROW()-ROW(A$30)+1)),"##0"),","),"")</f>
        <v/>
      </c>
      <c r="AE43" s="0" t="str">
        <f aca="false">IFERROR(CONCATENATE((INDEX($A$7:$A$28,SMALL(IF($AF$7:$AF$28&lt;&gt;"",IF($AC$7:$AC$28&lt;&gt;"",ROW($AC$7:$AC$28)-MIN(ROW($AC$7:$AC$28))+1,""),""),ROW()-ROW(A$30)+1))),),"")</f>
        <v/>
      </c>
      <c r="AI43" s="0" t="str">
        <f aca="false">IFERROR(CONCATENATE((INDEX($AL$7:$AL$28,SMALL(IF($AL$7:$AL$28&lt;&gt;"",IF($AI$7:$AI$28&lt;&gt;"",ROW($AI$7:$AI$28)-MIN(ROW($AI$7:$AI$28))+1,""),""),ROW()-ROW(A$30)+1)))," "),"")</f>
        <v/>
      </c>
      <c r="AJ43" s="0" t="str">
        <f aca="false">IFERROR(CONCATENATE(TEXT(INDEX($AI$7:$AI$28,SMALL(IF($AL$7:$AL$28&lt;&gt;"",IF($AI$7:$AI$28&lt;&gt;"",ROW($AI$7:$AI$28)-MIN(ROW($AI$7:$AI$28))+1,""),""),ROW()-ROW(A$30)+1)),"##0")," "),"")</f>
        <v/>
      </c>
      <c r="AK43" s="0" t="str">
        <f aca="false">IFERROR(CONCATENATE((INDEX($A$7:$A$28,SMALL(IF($AL$7:$AL$28&lt;&gt;"",IF($AI$7:$AI$28&lt;&gt;"",ROW($AI$7:$AI$28)-MIN(ROW($AI$7:$AI$28))+1,""),""),ROW()-ROW(A$30)+1))),),"")</f>
        <v/>
      </c>
    </row>
    <row r="44" customFormat="false" ht="15" hidden="false" customHeight="false" outlineLevel="0" collapsed="false">
      <c r="K44" s="0" t="str">
        <f aca="false">IFERROR(CONCATENATE(TEXT(INDEX($K$7:$K$28,SMALL(IF($N$7:$N$28&lt;&gt;"",IF($K$7:$K$28&lt;&gt;"",ROW($K$7:$K$28)-MIN(ROW($K$7:$K$28))+1,""),""),ROW()-ROW(A$30)+1)),"##0"),","),"")</f>
        <v/>
      </c>
      <c r="L44" s="0" t="str">
        <f aca="false">IFERROR(CONCATENATE((INDEX($N$7:$N$28,SMALL(IF($N$7:$N$28&lt;&gt;"",IF($K$7:$K$28&lt;&gt;"",ROW($K$7:$K$28)-MIN(ROW($K$7:$K$28))+1,""),""),ROW()-ROW(A$30)+1))),","),"")</f>
        <v/>
      </c>
      <c r="M44" s="0" t="str">
        <f aca="false">IFERROR(CONCATENATE((INDEX($A$7:$A$28,SMALL(IF($N$7:$N$28&lt;&gt;"",IF($K$7:$K$28&lt;&gt;"",ROW($K$7:$K$28)-MIN(ROW($K$7:$K$28))+1,""),""),ROW()-ROW(A$30)+1))),),"")</f>
        <v/>
      </c>
      <c r="Q44" s="0" t="str">
        <f aca="false">IFERROR(CONCATENATE((INDEX($T$7:$T$28,SMALL(IF($T$7:$T$28&lt;&gt;"",IF($Q$7:$Q$28&lt;&gt;"",ROW($Q$7:$Q$28)-MIN(ROW($Q$7:$Q$28))+1,""),""),ROW()-ROW(A$30)+1)))," "),"")</f>
        <v/>
      </c>
      <c r="R44" s="0" t="str">
        <f aca="false">IFERROR(CONCATENATE(TEXT(INDEX($Q$7:$Q$28,SMALL(IF($T$7:$T$28&lt;&gt;"",IF($Q$7:$Q$28&lt;&gt;"",ROW($Q$7:$Q$28)-MIN(ROW($Q$7:$Q$28))+1,""),""),ROW()-ROW(A$30)+1)),"##0")," "),"")</f>
        <v/>
      </c>
      <c r="S44" s="0" t="str">
        <f aca="false">IFERROR(CONCATENATE((INDEX($A$7:$A$28,SMALL(IF($T$7:$T$28&lt;&gt;"",IF($Q$7:$Q$28&lt;&gt;"",ROW($Q$7:$Q$28)-MIN(ROW($Q$7:$Q$28))+1,""),""),ROW()-ROW(A$30)+1))),),"")</f>
        <v/>
      </c>
      <c r="W44" s="0" t="str">
        <f aca="false">IFERROR(CONCATENATE((INDEX($Z$7:$Z$28,SMALL(IF($Z$7:$Z$28&lt;&gt;"",IF($W$7:$W$28&lt;&gt;"",ROW($W$7:$W$28)-MIN(ROW($W$7:$W$28))+1,""),""),ROW()-ROW(A$30)+1)))," "),"")</f>
        <v/>
      </c>
      <c r="X44" s="0" t="str">
        <f aca="false">IFERROR(CONCATENATE(TEXT(INDEX($W$7:$W$28,SMALL(IF($Z$7:$Z$28&lt;&gt;"",IF($W$7:$W$28&lt;&gt;"",ROW($W$7:$W$28)-MIN(ROW($W$7:$W$28))+1,""),""),ROW()-ROW(A$30)+1)),"##0")," "),"")</f>
        <v/>
      </c>
      <c r="Y44" s="0" t="str">
        <f aca="false">IFERROR(CONCATENATE((INDEX($A$7:$A$28,SMALL(IF($Z$7:$Z$28&lt;&gt;"",IF($W$7:$W$28&lt;&gt;"",ROW($W$7:$W$28)-MIN(ROW($W$7:$W$28))+1,""),""),ROW()-ROW(A$30)+1))),),"")</f>
        <v/>
      </c>
      <c r="AC44" s="0" t="str">
        <f aca="false">IFERROR(CONCATENATE((INDEX($AF$7:$AF$28,SMALL(IF($AF$7:$AF$28&lt;&gt;"",IF($AC$7:$AC$28&lt;&gt;"",ROW($AC$7:$AC$28)-MIN(ROW($AC$7:$AC$28))+1,""),""),ROW()-ROW(A$30)+1))),","),"")</f>
        <v/>
      </c>
      <c r="AD44" s="0" t="str">
        <f aca="false">IFERROR(CONCATENATE(TEXT(INDEX($AC$7:$AC$28,SMALL(IF($AF$7:$AF$28&lt;&gt;"",IF($AC$7:$AC$28&lt;&gt;"",ROW($AC$7:$AC$28)-MIN(ROW($AC$7:$AC$28))+1,""),""),ROW()-ROW(A$30)+1)),"##0"),","),"")</f>
        <v/>
      </c>
      <c r="AE44" s="0" t="str">
        <f aca="false">IFERROR(CONCATENATE((INDEX($A$7:$A$28,SMALL(IF($AF$7:$AF$28&lt;&gt;"",IF($AC$7:$AC$28&lt;&gt;"",ROW($AC$7:$AC$28)-MIN(ROW($AC$7:$AC$28))+1,""),""),ROW()-ROW(A$30)+1))),),"")</f>
        <v/>
      </c>
      <c r="AI44" s="0" t="str">
        <f aca="false">IFERROR(CONCATENATE((INDEX($AL$7:$AL$28,SMALL(IF($AL$7:$AL$28&lt;&gt;"",IF($AI$7:$AI$28&lt;&gt;"",ROW($AI$7:$AI$28)-MIN(ROW($AI$7:$AI$28))+1,""),""),ROW()-ROW(A$30)+1)))," "),"")</f>
        <v/>
      </c>
      <c r="AJ44" s="0" t="str">
        <f aca="false">IFERROR(CONCATENATE(TEXT(INDEX($AI$7:$AI$28,SMALL(IF($AL$7:$AL$28&lt;&gt;"",IF($AI$7:$AI$28&lt;&gt;"",ROW($AI$7:$AI$28)-MIN(ROW($AI$7:$AI$28))+1,""),""),ROW()-ROW(A$30)+1)),"##0")," "),"")</f>
        <v/>
      </c>
      <c r="AK44" s="0" t="str">
        <f aca="false">IFERROR(CONCATENATE((INDEX($A$7:$A$28,SMALL(IF($AL$7:$AL$28&lt;&gt;"",IF($AI$7:$AI$28&lt;&gt;"",ROW($AI$7:$AI$28)-MIN(ROW($AI$7:$AI$28))+1,""),""),ROW()-ROW(A$30)+1))),),"")</f>
        <v/>
      </c>
    </row>
    <row r="45" customFormat="false" ht="15" hidden="false" customHeight="false" outlineLevel="0" collapsed="false">
      <c r="K45" s="0" t="str">
        <f aca="false">IFERROR(CONCATENATE(TEXT(INDEX($K$7:$K$28,SMALL(IF($N$7:$N$28&lt;&gt;"",IF($K$7:$K$28&lt;&gt;"",ROW($K$7:$K$28)-MIN(ROW($K$7:$K$28))+1,""),""),ROW()-ROW(A$30)+1)),"##0"),","),"")</f>
        <v/>
      </c>
      <c r="L45" s="0" t="str">
        <f aca="false">IFERROR(CONCATENATE((INDEX($N$7:$N$28,SMALL(IF($N$7:$N$28&lt;&gt;"",IF($K$7:$K$28&lt;&gt;"",ROW($K$7:$K$28)-MIN(ROW($K$7:$K$28))+1,""),""),ROW()-ROW(A$30)+1))),","),"")</f>
        <v/>
      </c>
      <c r="M45" s="0" t="str">
        <f aca="false">IFERROR(CONCATENATE((INDEX($A$7:$A$28,SMALL(IF($N$7:$N$28&lt;&gt;"",IF($K$7:$K$28&lt;&gt;"",ROW($K$7:$K$28)-MIN(ROW($K$7:$K$28))+1,""),""),ROW()-ROW(A$30)+1))),),"")</f>
        <v/>
      </c>
      <c r="Q45" s="0" t="str">
        <f aca="false">IFERROR(CONCATENATE((INDEX($T$7:$T$28,SMALL(IF($T$7:$T$28&lt;&gt;"",IF($Q$7:$Q$28&lt;&gt;"",ROW($Q$7:$Q$28)-MIN(ROW($Q$7:$Q$28))+1,""),""),ROW()-ROW(A$30)+1)))," "),"")</f>
        <v/>
      </c>
      <c r="R45" s="0" t="str">
        <f aca="false">IFERROR(CONCATENATE(TEXT(INDEX($Q$7:$Q$28,SMALL(IF($T$7:$T$28&lt;&gt;"",IF($Q$7:$Q$28&lt;&gt;"",ROW($Q$7:$Q$28)-MIN(ROW($Q$7:$Q$28))+1,""),""),ROW()-ROW(A$30)+1)),"##0")," "),"")</f>
        <v/>
      </c>
      <c r="S45" s="0" t="str">
        <f aca="false">IFERROR(CONCATENATE((INDEX($A$7:$A$28,SMALL(IF($T$7:$T$28&lt;&gt;"",IF($Q$7:$Q$28&lt;&gt;"",ROW($Q$7:$Q$28)-MIN(ROW($Q$7:$Q$28))+1,""),""),ROW()-ROW(A$30)+1))),),"")</f>
        <v/>
      </c>
      <c r="W45" s="0" t="str">
        <f aca="false">IFERROR(CONCATENATE((INDEX($Z$7:$Z$28,SMALL(IF($Z$7:$Z$28&lt;&gt;"",IF($W$7:$W$28&lt;&gt;"",ROW($W$7:$W$28)-MIN(ROW($W$7:$W$28))+1,""),""),ROW()-ROW(A$30)+1)))," "),"")</f>
        <v/>
      </c>
      <c r="X45" s="0" t="str">
        <f aca="false">IFERROR(CONCATENATE(TEXT(INDEX($W$7:$W$28,SMALL(IF($Z$7:$Z$28&lt;&gt;"",IF($W$7:$W$28&lt;&gt;"",ROW($W$7:$W$28)-MIN(ROW($W$7:$W$28))+1,""),""),ROW()-ROW(A$30)+1)),"##0")," "),"")</f>
        <v/>
      </c>
      <c r="Y45" s="0" t="str">
        <f aca="false">IFERROR(CONCATENATE((INDEX($A$7:$A$28,SMALL(IF($Z$7:$Z$28&lt;&gt;"",IF($W$7:$W$28&lt;&gt;"",ROW($W$7:$W$28)-MIN(ROW($W$7:$W$28))+1,""),""),ROW()-ROW(A$30)+1))),),"")</f>
        <v/>
      </c>
      <c r="AC45" s="0" t="str">
        <f aca="false">IFERROR(CONCATENATE((INDEX($AF$7:$AF$28,SMALL(IF($AF$7:$AF$28&lt;&gt;"",IF($AC$7:$AC$28&lt;&gt;"",ROW($AC$7:$AC$28)-MIN(ROW($AC$7:$AC$28))+1,""),""),ROW()-ROW(A$30)+1))),","),"")</f>
        <v/>
      </c>
      <c r="AD45" s="0" t="str">
        <f aca="false">IFERROR(CONCATENATE(TEXT(INDEX($AC$7:$AC$28,SMALL(IF($AF$7:$AF$28&lt;&gt;"",IF($AC$7:$AC$28&lt;&gt;"",ROW($AC$7:$AC$28)-MIN(ROW($AC$7:$AC$28))+1,""),""),ROW()-ROW(A$30)+1)),"##0"),","),"")</f>
        <v/>
      </c>
      <c r="AE45" s="0" t="str">
        <f aca="false">IFERROR(CONCATENATE((INDEX($A$7:$A$28,SMALL(IF($AF$7:$AF$28&lt;&gt;"",IF($AC$7:$AC$28&lt;&gt;"",ROW($AC$7:$AC$28)-MIN(ROW($AC$7:$AC$28))+1,""),""),ROW()-ROW(A$30)+1))),),"")</f>
        <v/>
      </c>
      <c r="AI45" s="0" t="str">
        <f aca="false">IFERROR(CONCATENATE((INDEX($AL$7:$AL$28,SMALL(IF($AL$7:$AL$28&lt;&gt;"",IF($AI$7:$AI$28&lt;&gt;"",ROW($AI$7:$AI$28)-MIN(ROW($AI$7:$AI$28))+1,""),""),ROW()-ROW(A$30)+1)))," "),"")</f>
        <v/>
      </c>
      <c r="AJ45" s="0" t="str">
        <f aca="false">IFERROR(CONCATENATE(TEXT(INDEX($AI$7:$AI$28,SMALL(IF($AL$7:$AL$28&lt;&gt;"",IF($AI$7:$AI$28&lt;&gt;"",ROW($AI$7:$AI$28)-MIN(ROW($AI$7:$AI$28))+1,""),""),ROW()-ROW(A$30)+1)),"##0")," "),"")</f>
        <v/>
      </c>
      <c r="AK45" s="0" t="str">
        <f aca="false">IFERROR(CONCATENATE((INDEX($A$7:$A$28,SMALL(IF($AL$7:$AL$28&lt;&gt;"",IF($AI$7:$AI$28&lt;&gt;"",ROW($AI$7:$AI$28)-MIN(ROW($AI$7:$AI$28))+1,""),""),ROW()-ROW(A$30)+1))),),"")</f>
        <v/>
      </c>
    </row>
    <row r="46" customFormat="false" ht="15" hidden="false" customHeight="false" outlineLevel="0" collapsed="false">
      <c r="K46" s="0" t="str">
        <f aca="false">IFERROR(CONCATENATE(TEXT(INDEX($K$7:$K$28,SMALL(IF($N$7:$N$28&lt;&gt;"",IF($K$7:$K$28&lt;&gt;"",ROW($K$7:$K$28)-MIN(ROW($K$7:$K$28))+1,""),""),ROW()-ROW(A$30)+1)),"##0"),","),"")</f>
        <v/>
      </c>
      <c r="L46" s="0" t="str">
        <f aca="false">IFERROR(CONCATENATE((INDEX($N$7:$N$28,SMALL(IF($N$7:$N$28&lt;&gt;"",IF($K$7:$K$28&lt;&gt;"",ROW($K$7:$K$28)-MIN(ROW($K$7:$K$28))+1,""),""),ROW()-ROW(A$30)+1))),","),"")</f>
        <v/>
      </c>
      <c r="M46" s="0" t="str">
        <f aca="false">IFERROR(CONCATENATE((INDEX($A$7:$A$28,SMALL(IF($N$7:$N$28&lt;&gt;"",IF($K$7:$K$28&lt;&gt;"",ROW($K$7:$K$28)-MIN(ROW($K$7:$K$28))+1,""),""),ROW()-ROW(A$30)+1))),),"")</f>
        <v/>
      </c>
      <c r="Q46" s="0" t="str">
        <f aca="false">IFERROR(CONCATENATE((INDEX($T$7:$T$28,SMALL(IF($T$7:$T$28&lt;&gt;"",IF($Q$7:$Q$28&lt;&gt;"",ROW($Q$7:$Q$28)-MIN(ROW($Q$7:$Q$28))+1,""),""),ROW()-ROW(A$30)+1)))," "),"")</f>
        <v/>
      </c>
      <c r="R46" s="0" t="str">
        <f aca="false">IFERROR(CONCATENATE(TEXT(INDEX($Q$7:$Q$28,SMALL(IF($T$7:$T$28&lt;&gt;"",IF($Q$7:$Q$28&lt;&gt;"",ROW($Q$7:$Q$28)-MIN(ROW($Q$7:$Q$28))+1,""),""),ROW()-ROW(A$30)+1)),"##0")," "),"")</f>
        <v/>
      </c>
      <c r="S46" s="0" t="str">
        <f aca="false">IFERROR(CONCATENATE((INDEX($A$7:$A$28,SMALL(IF($T$7:$T$28&lt;&gt;"",IF($Q$7:$Q$28&lt;&gt;"",ROW($Q$7:$Q$28)-MIN(ROW($Q$7:$Q$28))+1,""),""),ROW()-ROW(A$30)+1))),),"")</f>
        <v/>
      </c>
      <c r="W46" s="0" t="str">
        <f aca="false">IFERROR(CONCATENATE((INDEX($Z$7:$Z$28,SMALL(IF($Z$7:$Z$28&lt;&gt;"",IF($W$7:$W$28&lt;&gt;"",ROW($W$7:$W$28)-MIN(ROW($W$7:$W$28))+1,""),""),ROW()-ROW(A$30)+1)))," "),"")</f>
        <v/>
      </c>
      <c r="X46" s="0" t="str">
        <f aca="false">IFERROR(CONCATENATE(TEXT(INDEX($W$7:$W$28,SMALL(IF($Z$7:$Z$28&lt;&gt;"",IF($W$7:$W$28&lt;&gt;"",ROW($W$7:$W$28)-MIN(ROW($W$7:$W$28))+1,""),""),ROW()-ROW(A$30)+1)),"##0")," "),"")</f>
        <v/>
      </c>
      <c r="Y46" s="0" t="str">
        <f aca="false">IFERROR(CONCATENATE((INDEX($A$7:$A$28,SMALL(IF($Z$7:$Z$28&lt;&gt;"",IF($W$7:$W$28&lt;&gt;"",ROW($W$7:$W$28)-MIN(ROW($W$7:$W$28))+1,""),""),ROW()-ROW(A$30)+1))),),"")</f>
        <v/>
      </c>
      <c r="AC46" s="0" t="str">
        <f aca="false">IFERROR(CONCATENATE((INDEX($AF$7:$AF$28,SMALL(IF($AF$7:$AF$28&lt;&gt;"",IF($AC$7:$AC$28&lt;&gt;"",ROW($AC$7:$AC$28)-MIN(ROW($AC$7:$AC$28))+1,""),""),ROW()-ROW(A$30)+1))),","),"")</f>
        <v/>
      </c>
      <c r="AD46" s="0" t="str">
        <f aca="false">IFERROR(CONCATENATE(TEXT(INDEX($AC$7:$AC$28,SMALL(IF($AF$7:$AF$28&lt;&gt;"",IF($AC$7:$AC$28&lt;&gt;"",ROW($AC$7:$AC$28)-MIN(ROW($AC$7:$AC$28))+1,""),""),ROW()-ROW(A$30)+1)),"##0"),","),"")</f>
        <v/>
      </c>
      <c r="AE46" s="0" t="str">
        <f aca="false">IFERROR(CONCATENATE((INDEX($A$7:$A$28,SMALL(IF($AF$7:$AF$28&lt;&gt;"",IF($AC$7:$AC$28&lt;&gt;"",ROW($AC$7:$AC$28)-MIN(ROW($AC$7:$AC$28))+1,""),""),ROW()-ROW(A$30)+1))),),"")</f>
        <v/>
      </c>
      <c r="AI46" s="0" t="str">
        <f aca="false">IFERROR(CONCATENATE((INDEX($AL$7:$AL$28,SMALL(IF($AL$7:$AL$28&lt;&gt;"",IF($AI$7:$AI$28&lt;&gt;"",ROW($AI$7:$AI$28)-MIN(ROW($AI$7:$AI$28))+1,""),""),ROW()-ROW(A$30)+1)))," "),"")</f>
        <v/>
      </c>
      <c r="AJ46" s="0" t="str">
        <f aca="false">IFERROR(CONCATENATE(TEXT(INDEX($AI$7:$AI$28,SMALL(IF($AL$7:$AL$28&lt;&gt;"",IF($AI$7:$AI$28&lt;&gt;"",ROW($AI$7:$AI$28)-MIN(ROW($AI$7:$AI$28))+1,""),""),ROW()-ROW(A$30)+1)),"##0")," "),"")</f>
        <v/>
      </c>
      <c r="AK46" s="0" t="str">
        <f aca="false">IFERROR(CONCATENATE((INDEX($A$7:$A$28,SMALL(IF($AL$7:$AL$28&lt;&gt;"",IF($AI$7:$AI$28&lt;&gt;"",ROW($AI$7:$AI$28)-MIN(ROW($AI$7:$AI$28))+1,""),""),ROW()-ROW(A$30)+1))),),"")</f>
        <v/>
      </c>
    </row>
    <row r="47" customFormat="false" ht="15" hidden="false" customHeight="false" outlineLevel="0" collapsed="false">
      <c r="K47" s="0" t="str">
        <f aca="false">IFERROR(CONCATENATE(TEXT(INDEX($K$7:$K$28,SMALL(IF($N$7:$N$28&lt;&gt;"",IF($K$7:$K$28&lt;&gt;"",ROW($K$7:$K$28)-MIN(ROW($K$7:$K$28))+1,""),""),ROW()-ROW(A$30)+1)),"##0"),","),"")</f>
        <v/>
      </c>
      <c r="L47" s="0" t="str">
        <f aca="false">IFERROR(CONCATENATE((INDEX($N$7:$N$28,SMALL(IF($N$7:$N$28&lt;&gt;"",IF($K$7:$K$28&lt;&gt;"",ROW($K$7:$K$28)-MIN(ROW($K$7:$K$28))+1,""),""),ROW()-ROW(A$30)+1))),","),"")</f>
        <v/>
      </c>
      <c r="M47" s="0" t="str">
        <f aca="false">IFERROR(CONCATENATE((INDEX($A$7:$A$28,SMALL(IF($N$7:$N$28&lt;&gt;"",IF($K$7:$K$28&lt;&gt;"",ROW($K$7:$K$28)-MIN(ROW($K$7:$K$28))+1,""),""),ROW()-ROW(A$30)+1))),),"")</f>
        <v/>
      </c>
      <c r="Q47" s="0" t="str">
        <f aca="false">IFERROR(CONCATENATE((INDEX($T$7:$T$28,SMALL(IF($T$7:$T$28&lt;&gt;"",IF($Q$7:$Q$28&lt;&gt;"",ROW($Q$7:$Q$28)-MIN(ROW($Q$7:$Q$28))+1,""),""),ROW()-ROW(A$30)+1)))," "),"")</f>
        <v/>
      </c>
      <c r="R47" s="0" t="str">
        <f aca="false">IFERROR(CONCATENATE(TEXT(INDEX($Q$7:$Q$28,SMALL(IF($T$7:$T$28&lt;&gt;"",IF($Q$7:$Q$28&lt;&gt;"",ROW($Q$7:$Q$28)-MIN(ROW($Q$7:$Q$28))+1,""),""),ROW()-ROW(A$30)+1)),"##0")," "),"")</f>
        <v/>
      </c>
      <c r="S47" s="0" t="str">
        <f aca="false">IFERROR(CONCATENATE((INDEX($A$7:$A$28,SMALL(IF($T$7:$T$28&lt;&gt;"",IF($Q$7:$Q$28&lt;&gt;"",ROW($Q$7:$Q$28)-MIN(ROW($Q$7:$Q$28))+1,""),""),ROW()-ROW(A$30)+1))),),"")</f>
        <v/>
      </c>
      <c r="W47" s="0" t="str">
        <f aca="false">IFERROR(CONCATENATE((INDEX($Z$7:$Z$28,SMALL(IF($Z$7:$Z$28&lt;&gt;"",IF($W$7:$W$28&lt;&gt;"",ROW($W$7:$W$28)-MIN(ROW($W$7:$W$28))+1,""),""),ROW()-ROW(A$30)+1)))," "),"")</f>
        <v/>
      </c>
      <c r="X47" s="0" t="str">
        <f aca="false">IFERROR(CONCATENATE(TEXT(INDEX($W$7:$W$28,SMALL(IF($Z$7:$Z$28&lt;&gt;"",IF($W$7:$W$28&lt;&gt;"",ROW($W$7:$W$28)-MIN(ROW($W$7:$W$28))+1,""),""),ROW()-ROW(A$30)+1)),"##0")," "),"")</f>
        <v/>
      </c>
      <c r="Y47" s="0" t="str">
        <f aca="false">IFERROR(CONCATENATE((INDEX($A$7:$A$28,SMALL(IF($Z$7:$Z$28&lt;&gt;"",IF($W$7:$W$28&lt;&gt;"",ROW($W$7:$W$28)-MIN(ROW($W$7:$W$28))+1,""),""),ROW()-ROW(A$30)+1))),),"")</f>
        <v/>
      </c>
      <c r="AC47" s="0" t="str">
        <f aca="false">IFERROR(CONCATENATE((INDEX($AF$7:$AF$28,SMALL(IF($AF$7:$AF$28&lt;&gt;"",IF($AC$7:$AC$28&lt;&gt;"",ROW($AC$7:$AC$28)-MIN(ROW($AC$7:$AC$28))+1,""),""),ROW()-ROW(A$30)+1))),","),"")</f>
        <v/>
      </c>
      <c r="AD47" s="0" t="str">
        <f aca="false">IFERROR(CONCATENATE(TEXT(INDEX($AC$7:$AC$28,SMALL(IF($AF$7:$AF$28&lt;&gt;"",IF($AC$7:$AC$28&lt;&gt;"",ROW($AC$7:$AC$28)-MIN(ROW($AC$7:$AC$28))+1,""),""),ROW()-ROW(A$30)+1)),"##0"),","),"")</f>
        <v/>
      </c>
      <c r="AE47" s="0" t="str">
        <f aca="false">IFERROR(CONCATENATE((INDEX($A$7:$A$28,SMALL(IF($AF$7:$AF$28&lt;&gt;"",IF($AC$7:$AC$28&lt;&gt;"",ROW($AC$7:$AC$28)-MIN(ROW($AC$7:$AC$28))+1,""),""),ROW()-ROW(A$30)+1))),),"")</f>
        <v/>
      </c>
      <c r="AI47" s="0" t="str">
        <f aca="false">IFERROR(CONCATENATE((INDEX($AL$7:$AL$28,SMALL(IF($AL$7:$AL$28&lt;&gt;"",IF($AI$7:$AI$28&lt;&gt;"",ROW($AI$7:$AI$28)-MIN(ROW($AI$7:$AI$28))+1,""),""),ROW()-ROW(A$30)+1)))," "),"")</f>
        <v/>
      </c>
      <c r="AJ47" s="0" t="str">
        <f aca="false">IFERROR(CONCATENATE(TEXT(INDEX($AI$7:$AI$28,SMALL(IF($AL$7:$AL$28&lt;&gt;"",IF($AI$7:$AI$28&lt;&gt;"",ROW($AI$7:$AI$28)-MIN(ROW($AI$7:$AI$28))+1,""),""),ROW()-ROW(A$30)+1)),"##0")," "),"")</f>
        <v/>
      </c>
      <c r="AK47" s="0" t="str">
        <f aca="false">IFERROR(CONCATENATE((INDEX($A$7:$A$28,SMALL(IF($AL$7:$AL$28&lt;&gt;"",IF($AI$7:$AI$28&lt;&gt;"",ROW($AI$7:$AI$28)-MIN(ROW($AI$7:$AI$28))+1,""),""),ROW()-ROW(A$30)+1))),),"")</f>
        <v/>
      </c>
    </row>
    <row r="48" customFormat="false" ht="15" hidden="false" customHeight="false" outlineLevel="0" collapsed="false">
      <c r="K48" s="0" t="str">
        <f aca="false">IFERROR(CONCATENATE(TEXT(INDEX($K$7:$K$28,SMALL(IF($N$7:$N$28&lt;&gt;"",IF($K$7:$K$28&lt;&gt;"",ROW($K$7:$K$28)-MIN(ROW($K$7:$K$28))+1,""),""),ROW()-ROW(A$30)+1)),"##0"),","),"")</f>
        <v/>
      </c>
      <c r="L48" s="0" t="str">
        <f aca="false">IFERROR(CONCATENATE((INDEX($N$7:$N$28,SMALL(IF($N$7:$N$28&lt;&gt;"",IF($K$7:$K$28&lt;&gt;"",ROW($K$7:$K$28)-MIN(ROW($K$7:$K$28))+1,""),""),ROW()-ROW(A$30)+1))),","),"")</f>
        <v/>
      </c>
      <c r="M48" s="0" t="str">
        <f aca="false">IFERROR(CONCATENATE((INDEX($A$7:$A$28,SMALL(IF($N$7:$N$28&lt;&gt;"",IF($K$7:$K$28&lt;&gt;"",ROW($K$7:$K$28)-MIN(ROW($K$7:$K$28))+1,""),""),ROW()-ROW(A$30)+1))),),"")</f>
        <v/>
      </c>
      <c r="Q48" s="0" t="str">
        <f aca="false">IFERROR(CONCATENATE((INDEX($T$7:$T$28,SMALL(IF($T$7:$T$28&lt;&gt;"",IF($Q$7:$Q$28&lt;&gt;"",ROW($Q$7:$Q$28)-MIN(ROW($Q$7:$Q$28))+1,""),""),ROW()-ROW(A$30)+1)))," "),"")</f>
        <v/>
      </c>
      <c r="R48" s="0" t="str">
        <f aca="false">IFERROR(CONCATENATE(TEXT(INDEX($Q$7:$Q$28,SMALL(IF($T$7:$T$28&lt;&gt;"",IF($Q$7:$Q$28&lt;&gt;"",ROW($Q$7:$Q$28)-MIN(ROW($Q$7:$Q$28))+1,""),""),ROW()-ROW(A$30)+1)),"##0")," "),"")</f>
        <v/>
      </c>
      <c r="S48" s="0" t="str">
        <f aca="false">IFERROR(CONCATENATE((INDEX($A$7:$A$28,SMALL(IF($T$7:$T$28&lt;&gt;"",IF($Q$7:$Q$28&lt;&gt;"",ROW($Q$7:$Q$28)-MIN(ROW($Q$7:$Q$28))+1,""),""),ROW()-ROW(A$30)+1))),),"")</f>
        <v/>
      </c>
      <c r="W48" s="0" t="str">
        <f aca="false">IFERROR(CONCATENATE((INDEX($Z$7:$Z$28,SMALL(IF($Z$7:$Z$28&lt;&gt;"",IF($W$7:$W$28&lt;&gt;"",ROW($W$7:$W$28)-MIN(ROW($W$7:$W$28))+1,""),""),ROW()-ROW(A$30)+1)))," "),"")</f>
        <v/>
      </c>
      <c r="X48" s="0" t="str">
        <f aca="false">IFERROR(CONCATENATE(TEXT(INDEX($W$7:$W$28,SMALL(IF($Z$7:$Z$28&lt;&gt;"",IF($W$7:$W$28&lt;&gt;"",ROW($W$7:$W$28)-MIN(ROW($W$7:$W$28))+1,""),""),ROW()-ROW(A$30)+1)),"##0")," "),"")</f>
        <v/>
      </c>
      <c r="Y48" s="0" t="str">
        <f aca="false">IFERROR(CONCATENATE((INDEX($A$7:$A$28,SMALL(IF($Z$7:$Z$28&lt;&gt;"",IF($W$7:$W$28&lt;&gt;"",ROW($W$7:$W$28)-MIN(ROW($W$7:$W$28))+1,""),""),ROW()-ROW(A$30)+1))),),"")</f>
        <v/>
      </c>
      <c r="AC48" s="0" t="str">
        <f aca="false">IFERROR(CONCATENATE((INDEX($AF$7:$AF$28,SMALL(IF($AF$7:$AF$28&lt;&gt;"",IF($AC$7:$AC$28&lt;&gt;"",ROW($AC$7:$AC$28)-MIN(ROW($AC$7:$AC$28))+1,""),""),ROW()-ROW(A$30)+1))),","),"")</f>
        <v/>
      </c>
      <c r="AD48" s="0" t="str">
        <f aca="false">IFERROR(CONCATENATE(TEXT(INDEX($AC$7:$AC$28,SMALL(IF($AF$7:$AF$28&lt;&gt;"",IF($AC$7:$AC$28&lt;&gt;"",ROW($AC$7:$AC$28)-MIN(ROW($AC$7:$AC$28))+1,""),""),ROW()-ROW(A$30)+1)),"##0"),","),"")</f>
        <v/>
      </c>
      <c r="AE48" s="0" t="str">
        <f aca="false">IFERROR(CONCATENATE((INDEX($A$7:$A$28,SMALL(IF($AF$7:$AF$28&lt;&gt;"",IF($AC$7:$AC$28&lt;&gt;"",ROW($AC$7:$AC$28)-MIN(ROW($AC$7:$AC$28))+1,""),""),ROW()-ROW(A$30)+1))),),"")</f>
        <v/>
      </c>
      <c r="AI48" s="0" t="str">
        <f aca="false">IFERROR(CONCATENATE((INDEX($AL$7:$AL$28,SMALL(IF($AL$7:$AL$28&lt;&gt;"",IF($AI$7:$AI$28&lt;&gt;"",ROW($AI$7:$AI$28)-MIN(ROW($AI$7:$AI$28))+1,""),""),ROW()-ROW(A$30)+1)))," "),"")</f>
        <v/>
      </c>
      <c r="AJ48" s="0" t="str">
        <f aca="false">IFERROR(CONCATENATE(TEXT(INDEX($AI$7:$AI$28,SMALL(IF($AL$7:$AL$28&lt;&gt;"",IF($AI$7:$AI$28&lt;&gt;"",ROW($AI$7:$AI$28)-MIN(ROW($AI$7:$AI$28))+1,""),""),ROW()-ROW(A$30)+1)),"##0")," "),"")</f>
        <v/>
      </c>
      <c r="AK48" s="0" t="str">
        <f aca="false">IFERROR(CONCATENATE((INDEX($A$7:$A$28,SMALL(IF($AL$7:$AL$28&lt;&gt;"",IF($AI$7:$AI$28&lt;&gt;"",ROW($AI$7:$AI$28)-MIN(ROW($AI$7:$AI$28))+1,""),""),ROW()-ROW(A$30)+1))),),"")</f>
        <v/>
      </c>
    </row>
    <row r="49" customFormat="false" ht="15" hidden="false" customHeight="false" outlineLevel="0" collapsed="false">
      <c r="K49" s="0" t="str">
        <f aca="false">IFERROR(CONCATENATE(TEXT(INDEX($K$7:$K$28,SMALL(IF($N$7:$N$28&lt;&gt;"",IF($K$7:$K$28&lt;&gt;"",ROW($K$7:$K$28)-MIN(ROW($K$7:$K$28))+1,""),""),ROW()-ROW(A$30)+1)),"##0"),","),"")</f>
        <v/>
      </c>
      <c r="L49" s="0" t="str">
        <f aca="false">IFERROR(CONCATENATE((INDEX($N$7:$N$28,SMALL(IF($N$7:$N$28&lt;&gt;"",IF($K$7:$K$28&lt;&gt;"",ROW($K$7:$K$28)-MIN(ROW($K$7:$K$28))+1,""),""),ROW()-ROW(A$30)+1))),","),"")</f>
        <v/>
      </c>
      <c r="M49" s="0" t="str">
        <f aca="false">IFERROR(CONCATENATE((INDEX($A$7:$A$28,SMALL(IF($N$7:$N$28&lt;&gt;"",IF($K$7:$K$28&lt;&gt;"",ROW($K$7:$K$28)-MIN(ROW($K$7:$K$28))+1,""),""),ROW()-ROW(A$30)+1))),),"")</f>
        <v/>
      </c>
      <c r="Q49" s="0" t="str">
        <f aca="false">IFERROR(CONCATENATE((INDEX($T$7:$T$28,SMALL(IF($T$7:$T$28&lt;&gt;"",IF($Q$7:$Q$28&lt;&gt;"",ROW($Q$7:$Q$28)-MIN(ROW($Q$7:$Q$28))+1,""),""),ROW()-ROW(A$30)+1)))," "),"")</f>
        <v/>
      </c>
      <c r="R49" s="0" t="str">
        <f aca="false">IFERROR(CONCATENATE(TEXT(INDEX($Q$7:$Q$28,SMALL(IF($T$7:$T$28&lt;&gt;"",IF($Q$7:$Q$28&lt;&gt;"",ROW($Q$7:$Q$28)-MIN(ROW($Q$7:$Q$28))+1,""),""),ROW()-ROW(A$30)+1)),"##0")," "),"")</f>
        <v/>
      </c>
      <c r="S49" s="0" t="str">
        <f aca="false">IFERROR(CONCATENATE((INDEX($A$7:$A$28,SMALL(IF($T$7:$T$28&lt;&gt;"",IF($Q$7:$Q$28&lt;&gt;"",ROW($Q$7:$Q$28)-MIN(ROW($Q$7:$Q$28))+1,""),""),ROW()-ROW(A$30)+1))),),"")</f>
        <v/>
      </c>
      <c r="W49" s="0" t="str">
        <f aca="false">IFERROR(CONCATENATE((INDEX($Z$7:$Z$28,SMALL(IF($Z$7:$Z$28&lt;&gt;"",IF($W$7:$W$28&lt;&gt;"",ROW($W$7:$W$28)-MIN(ROW($W$7:$W$28))+1,""),""),ROW()-ROW(A$30)+1)))," "),"")</f>
        <v/>
      </c>
      <c r="X49" s="0" t="str">
        <f aca="false">IFERROR(CONCATENATE(TEXT(INDEX($W$7:$W$28,SMALL(IF($Z$7:$Z$28&lt;&gt;"",IF($W$7:$W$28&lt;&gt;"",ROW($W$7:$W$28)-MIN(ROW($W$7:$W$28))+1,""),""),ROW()-ROW(A$30)+1)),"##0")," "),"")</f>
        <v/>
      </c>
      <c r="Y49" s="0" t="str">
        <f aca="false">IFERROR(CONCATENATE((INDEX($A$7:$A$28,SMALL(IF($Z$7:$Z$28&lt;&gt;"",IF($W$7:$W$28&lt;&gt;"",ROW($W$7:$W$28)-MIN(ROW($W$7:$W$28))+1,""),""),ROW()-ROW(A$30)+1))),),"")</f>
        <v/>
      </c>
      <c r="AC49" s="0" t="str">
        <f aca="false">IFERROR(CONCATENATE((INDEX($AF$7:$AF$28,SMALL(IF($AF$7:$AF$28&lt;&gt;"",IF($AC$7:$AC$28&lt;&gt;"",ROW($AC$7:$AC$28)-MIN(ROW($AC$7:$AC$28))+1,""),""),ROW()-ROW(A$30)+1))),","),"")</f>
        <v/>
      </c>
      <c r="AD49" s="0" t="str">
        <f aca="false">IFERROR(CONCATENATE(TEXT(INDEX($AC$7:$AC$28,SMALL(IF($AF$7:$AF$28&lt;&gt;"",IF($AC$7:$AC$28&lt;&gt;"",ROW($AC$7:$AC$28)-MIN(ROW($AC$7:$AC$28))+1,""),""),ROW()-ROW(A$30)+1)),"##0"),","),"")</f>
        <v/>
      </c>
      <c r="AE49" s="0" t="str">
        <f aca="false">IFERROR(CONCATENATE((INDEX($A$7:$A$28,SMALL(IF($AF$7:$AF$28&lt;&gt;"",IF($AC$7:$AC$28&lt;&gt;"",ROW($AC$7:$AC$28)-MIN(ROW($AC$7:$AC$28))+1,""),""),ROW()-ROW(A$30)+1))),),"")</f>
        <v/>
      </c>
      <c r="AI49" s="0" t="str">
        <f aca="false">IFERROR(CONCATENATE((INDEX($AL$7:$AL$28,SMALL(IF($AL$7:$AL$28&lt;&gt;"",IF($AI$7:$AI$28&lt;&gt;"",ROW($AI$7:$AI$28)-MIN(ROW($AI$7:$AI$28))+1,""),""),ROW()-ROW(A$30)+1)))," "),"")</f>
        <v/>
      </c>
      <c r="AJ49" s="0" t="str">
        <f aca="false">IFERROR(CONCATENATE(TEXT(INDEX($AI$7:$AI$28,SMALL(IF($AL$7:$AL$28&lt;&gt;"",IF($AI$7:$AI$28&lt;&gt;"",ROW($AI$7:$AI$28)-MIN(ROW($AI$7:$AI$28))+1,""),""),ROW()-ROW(A$30)+1)),"##0")," "),"")</f>
        <v/>
      </c>
      <c r="AK49" s="0" t="str">
        <f aca="false">IFERROR(CONCATENATE((INDEX($A$7:$A$28,SMALL(IF($AL$7:$AL$28&lt;&gt;"",IF($AI$7:$AI$28&lt;&gt;"",ROW($AI$7:$AI$28)-MIN(ROW($AI$7:$AI$28))+1,""),""),ROW()-ROW(A$30)+1))),),"")</f>
        <v/>
      </c>
    </row>
    <row r="50" customFormat="false" ht="15" hidden="false" customHeight="false" outlineLevel="0" collapsed="false">
      <c r="K50" s="0" t="str">
        <f aca="false">IFERROR(CONCATENATE(TEXT(INDEX($K$7:$K$28,SMALL(IF($N$7:$N$28&lt;&gt;"",IF($K$7:$K$28&lt;&gt;"",ROW($K$7:$K$28)-MIN(ROW($K$7:$K$28))+1,""),""),ROW()-ROW(A$30)+1)),"##0"),","),"")</f>
        <v/>
      </c>
      <c r="L50" s="0" t="str">
        <f aca="false">IFERROR(CONCATENATE((INDEX($N$7:$N$28,SMALL(IF($N$7:$N$28&lt;&gt;"",IF($K$7:$K$28&lt;&gt;"",ROW($K$7:$K$28)-MIN(ROW($K$7:$K$28))+1,""),""),ROW()-ROW(A$30)+1))),","),"")</f>
        <v/>
      </c>
      <c r="M50" s="0" t="str">
        <f aca="false">IFERROR(CONCATENATE((INDEX($A$7:$A$28,SMALL(IF($N$7:$N$28&lt;&gt;"",IF($K$7:$K$28&lt;&gt;"",ROW($K$7:$K$28)-MIN(ROW($K$7:$K$28))+1,""),""),ROW()-ROW(A$30)+1))),),"")</f>
        <v/>
      </c>
      <c r="Q50" s="0" t="str">
        <f aca="false">IFERROR(CONCATENATE((INDEX($T$7:$T$28,SMALL(IF($T$7:$T$28&lt;&gt;"",IF($Q$7:$Q$28&lt;&gt;"",ROW($Q$7:$Q$28)-MIN(ROW($Q$7:$Q$28))+1,""),""),ROW()-ROW(A$30)+1)))," "),"")</f>
        <v/>
      </c>
      <c r="R50" s="0" t="str">
        <f aca="false">IFERROR(CONCATENATE(TEXT(INDEX($Q$7:$Q$28,SMALL(IF($T$7:$T$28&lt;&gt;"",IF($Q$7:$Q$28&lt;&gt;"",ROW($Q$7:$Q$28)-MIN(ROW($Q$7:$Q$28))+1,""),""),ROW()-ROW(A$30)+1)),"##0")," "),"")</f>
        <v/>
      </c>
      <c r="S50" s="0" t="str">
        <f aca="false">IFERROR(CONCATENATE((INDEX($A$7:$A$28,SMALL(IF($T$7:$T$28&lt;&gt;"",IF($Q$7:$Q$28&lt;&gt;"",ROW($Q$7:$Q$28)-MIN(ROW($Q$7:$Q$28))+1,""),""),ROW()-ROW(A$30)+1))),),"")</f>
        <v/>
      </c>
      <c r="W50" s="0" t="str">
        <f aca="false">IFERROR(CONCATENATE((INDEX($Z$7:$Z$28,SMALL(IF($Z$7:$Z$28&lt;&gt;"",IF($W$7:$W$28&lt;&gt;"",ROW($W$7:$W$28)-MIN(ROW($W$7:$W$28))+1,""),""),ROW()-ROW(A$30)+1)))," "),"")</f>
        <v/>
      </c>
      <c r="X50" s="0" t="str">
        <f aca="false">IFERROR(CONCATENATE(TEXT(INDEX($W$7:$W$28,SMALL(IF($Z$7:$Z$28&lt;&gt;"",IF($W$7:$W$28&lt;&gt;"",ROW($W$7:$W$28)-MIN(ROW($W$7:$W$28))+1,""),""),ROW()-ROW(A$30)+1)),"##0")," "),"")</f>
        <v/>
      </c>
      <c r="Y50" s="0" t="str">
        <f aca="false">IFERROR(CONCATENATE((INDEX($A$7:$A$28,SMALL(IF($Z$7:$Z$28&lt;&gt;"",IF($W$7:$W$28&lt;&gt;"",ROW($W$7:$W$28)-MIN(ROW($W$7:$W$28))+1,""),""),ROW()-ROW(A$30)+1))),),"")</f>
        <v/>
      </c>
      <c r="AC50" s="0" t="str">
        <f aca="false">IFERROR(CONCATENATE((INDEX($AF$7:$AF$28,SMALL(IF($AF$7:$AF$28&lt;&gt;"",IF($AC$7:$AC$28&lt;&gt;"",ROW($AC$7:$AC$28)-MIN(ROW($AC$7:$AC$28))+1,""),""),ROW()-ROW(A$30)+1))),","),"")</f>
        <v/>
      </c>
      <c r="AD50" s="0" t="str">
        <f aca="false">IFERROR(CONCATENATE(TEXT(INDEX($AC$7:$AC$28,SMALL(IF($AF$7:$AF$28&lt;&gt;"",IF($AC$7:$AC$28&lt;&gt;"",ROW($AC$7:$AC$28)-MIN(ROW($AC$7:$AC$28))+1,""),""),ROW()-ROW(A$30)+1)),"##0"),","),"")</f>
        <v/>
      </c>
      <c r="AE50" s="0" t="str">
        <f aca="false">IFERROR(CONCATENATE((INDEX($A$7:$A$28,SMALL(IF($AF$7:$AF$28&lt;&gt;"",IF($AC$7:$AC$28&lt;&gt;"",ROW($AC$7:$AC$28)-MIN(ROW($AC$7:$AC$28))+1,""),""),ROW()-ROW(A$30)+1))),),"")</f>
        <v/>
      </c>
      <c r="AI50" s="0" t="str">
        <f aca="false">IFERROR(CONCATENATE((INDEX($AL$7:$AL$28,SMALL(IF($AL$7:$AL$28&lt;&gt;"",IF($AI$7:$AI$28&lt;&gt;"",ROW($AI$7:$AI$28)-MIN(ROW($AI$7:$AI$28))+1,""),""),ROW()-ROW(A$30)+1)))," "),"")</f>
        <v/>
      </c>
      <c r="AJ50" s="0" t="str">
        <f aca="false">IFERROR(CONCATENATE(TEXT(INDEX($AI$7:$AI$28,SMALL(IF($AL$7:$AL$28&lt;&gt;"",IF($AI$7:$AI$28&lt;&gt;"",ROW($AI$7:$AI$28)-MIN(ROW($AI$7:$AI$28))+1,""),""),ROW()-ROW(A$30)+1)),"##0")," "),"")</f>
        <v/>
      </c>
      <c r="AK50" s="0" t="str">
        <f aca="false">IFERROR(CONCATENATE((INDEX($A$7:$A$28,SMALL(IF($AL$7:$AL$28&lt;&gt;"",IF($AI$7:$AI$28&lt;&gt;"",ROW($AI$7:$AI$28)-MIN(ROW($AI$7:$AI$28))+1,""),""),ROW()-ROW(A$30)+1))),),"")</f>
        <v/>
      </c>
    </row>
    <row r="51" customFormat="false" ht="15" hidden="false" customHeight="false" outlineLevel="0" collapsed="false">
      <c r="K51" s="0" t="str">
        <f aca="false">IFERROR(CONCATENATE(TEXT(INDEX($K$7:$K$28,SMALL(IF($N$7:$N$28&lt;&gt;"",IF($K$7:$K$28&lt;&gt;"",ROW($K$7:$K$28)-MIN(ROW($K$7:$K$28))+1,""),""),ROW()-ROW(A$30)+1)),"##0"),","),"")</f>
        <v/>
      </c>
      <c r="L51" s="0" t="str">
        <f aca="false">IFERROR(CONCATENATE((INDEX($N$7:$N$28,SMALL(IF($N$7:$N$28&lt;&gt;"",IF($K$7:$K$28&lt;&gt;"",ROW($K$7:$K$28)-MIN(ROW($K$7:$K$28))+1,""),""),ROW()-ROW(A$30)+1))),","),"")</f>
        <v/>
      </c>
      <c r="M51" s="0" t="str">
        <f aca="false">IFERROR(CONCATENATE((INDEX($A$7:$A$28,SMALL(IF($N$7:$N$28&lt;&gt;"",IF($K$7:$K$28&lt;&gt;"",ROW($K$7:$K$28)-MIN(ROW($K$7:$K$28))+1,""),""),ROW()-ROW(A$30)+1))),),"")</f>
        <v/>
      </c>
      <c r="Q51" s="0" t="str">
        <f aca="false">IFERROR(CONCATENATE((INDEX($T$7:$T$28,SMALL(IF($T$7:$T$28&lt;&gt;"",IF($Q$7:$Q$28&lt;&gt;"",ROW($Q$7:$Q$28)-MIN(ROW($Q$7:$Q$28))+1,""),""),ROW()-ROW(A$30)+1)))," "),"")</f>
        <v/>
      </c>
      <c r="R51" s="0" t="str">
        <f aca="false">IFERROR(CONCATENATE(TEXT(INDEX($Q$7:$Q$28,SMALL(IF($T$7:$T$28&lt;&gt;"",IF($Q$7:$Q$28&lt;&gt;"",ROW($Q$7:$Q$28)-MIN(ROW($Q$7:$Q$28))+1,""),""),ROW()-ROW(A$30)+1)),"##0")," "),"")</f>
        <v/>
      </c>
      <c r="S51" s="0" t="str">
        <f aca="false">IFERROR(CONCATENATE((INDEX($A$7:$A$28,SMALL(IF($T$7:$T$28&lt;&gt;"",IF($Q$7:$Q$28&lt;&gt;"",ROW($Q$7:$Q$28)-MIN(ROW($Q$7:$Q$28))+1,""),""),ROW()-ROW(A$30)+1))),),"")</f>
        <v/>
      </c>
      <c r="W51" s="0" t="str">
        <f aca="false">IFERROR(CONCATENATE((INDEX($Z$7:$Z$28,SMALL(IF($Z$7:$Z$28&lt;&gt;"",IF($W$7:$W$28&lt;&gt;"",ROW($W$7:$W$28)-MIN(ROW($W$7:$W$28))+1,""),""),ROW()-ROW(A$30)+1)))," "),"")</f>
        <v/>
      </c>
      <c r="X51" s="0" t="str">
        <f aca="false">IFERROR(CONCATENATE(TEXT(INDEX($W$7:$W$28,SMALL(IF($Z$7:$Z$28&lt;&gt;"",IF($W$7:$W$28&lt;&gt;"",ROW($W$7:$W$28)-MIN(ROW($W$7:$W$28))+1,""),""),ROW()-ROW(A$30)+1)),"##0")," "),"")</f>
        <v/>
      </c>
      <c r="Y51" s="0" t="str">
        <f aca="false">IFERROR(CONCATENATE((INDEX($A$7:$A$28,SMALL(IF($Z$7:$Z$28&lt;&gt;"",IF($W$7:$W$28&lt;&gt;"",ROW($W$7:$W$28)-MIN(ROW($W$7:$W$28))+1,""),""),ROW()-ROW(A$30)+1))),),"")</f>
        <v/>
      </c>
      <c r="AC51" s="0" t="str">
        <f aca="false">IFERROR(CONCATENATE((INDEX($AF$7:$AF$28,SMALL(IF($AF$7:$AF$28&lt;&gt;"",IF($AC$7:$AC$28&lt;&gt;"",ROW($AC$7:$AC$28)-MIN(ROW($AC$7:$AC$28))+1,""),""),ROW()-ROW(A$30)+1))),","),"")</f>
        <v/>
      </c>
      <c r="AD51" s="0" t="str">
        <f aca="false">IFERROR(CONCATENATE(TEXT(INDEX($AC$7:$AC$28,SMALL(IF($AF$7:$AF$28&lt;&gt;"",IF($AC$7:$AC$28&lt;&gt;"",ROW($AC$7:$AC$28)-MIN(ROW($AC$7:$AC$28))+1,""),""),ROW()-ROW(A$30)+1)),"##0"),","),"")</f>
        <v/>
      </c>
      <c r="AE51" s="0" t="str">
        <f aca="false">IFERROR(CONCATENATE((INDEX($A$7:$A$28,SMALL(IF($AF$7:$AF$28&lt;&gt;"",IF($AC$7:$AC$28&lt;&gt;"",ROW($AC$7:$AC$28)-MIN(ROW($AC$7:$AC$28))+1,""),""),ROW()-ROW(A$30)+1))),),"")</f>
        <v/>
      </c>
      <c r="AI51" s="0" t="str">
        <f aca="false">IFERROR(CONCATENATE((INDEX($AL$7:$AL$28,SMALL(IF($AL$7:$AL$28&lt;&gt;"",IF($AI$7:$AI$28&lt;&gt;"",ROW($AI$7:$AI$28)-MIN(ROW($AI$7:$AI$28))+1,""),""),ROW()-ROW(A$30)+1)))," "),"")</f>
        <v/>
      </c>
      <c r="AJ51" s="0" t="str">
        <f aca="false">IFERROR(CONCATENATE(TEXT(INDEX($AI$7:$AI$28,SMALL(IF($AL$7:$AL$28&lt;&gt;"",IF($AI$7:$AI$28&lt;&gt;"",ROW($AI$7:$AI$28)-MIN(ROW($AI$7:$AI$28))+1,""),""),ROW()-ROW(A$30)+1)),"##0")," "),"")</f>
        <v/>
      </c>
      <c r="AK51" s="0" t="str">
        <f aca="false">IFERROR(CONCATENATE((INDEX($A$7:$A$28,SMALL(IF($AL$7:$AL$28&lt;&gt;"",IF($AI$7:$AI$28&lt;&gt;"",ROW($AI$7:$AI$28)-MIN(ROW($AI$7:$AI$28))+1,""),""),ROW()-ROW(A$30)+1))),),"")</f>
        <v/>
      </c>
    </row>
  </sheetData>
  <mergeCells count="6">
    <mergeCell ref="A5:I5"/>
    <mergeCell ref="J5:O5"/>
    <mergeCell ref="P5:U5"/>
    <mergeCell ref="V5:AA5"/>
    <mergeCell ref="AB5:AG5"/>
    <mergeCell ref="AH5:AM5"/>
  </mergeCells>
  <conditionalFormatting sqref="AD11">
    <cfRule type="cellIs" priority="2" operator="lessThanOrEqual" aboveAverage="0" equalAverage="0" bottom="0" percent="0" rank="0" text="" dxfId="0">
      <formula>H11</formula>
    </cfRule>
  </conditionalFormatting>
  <conditionalFormatting sqref="AD12">
    <cfRule type="cellIs" priority="3" operator="lessThanOrEqual" aboveAverage="0" equalAverage="0" bottom="0" percent="0" rank="0" text="" dxfId="0">
      <formula>H12</formula>
    </cfRule>
  </conditionalFormatting>
  <conditionalFormatting sqref="AD13">
    <cfRule type="cellIs" priority="4" operator="lessThanOrEqual" aboveAverage="0" equalAverage="0" bottom="0" percent="0" rank="0" text="" dxfId="0">
      <formula>H13</formula>
    </cfRule>
  </conditionalFormatting>
  <conditionalFormatting sqref="AD15">
    <cfRule type="cellIs" priority="5" operator="lessThanOrEqual" aboveAverage="0" equalAverage="0" bottom="0" percent="0" rank="0" text="" dxfId="0">
      <formula>H15</formula>
    </cfRule>
  </conditionalFormatting>
  <conditionalFormatting sqref="AD16">
    <cfRule type="cellIs" priority="6" operator="lessThanOrEqual" aboveAverage="0" equalAverage="0" bottom="0" percent="0" rank="0" text="" dxfId="0">
      <formula>H16</formula>
    </cfRule>
  </conditionalFormatting>
  <conditionalFormatting sqref="AD17">
    <cfRule type="cellIs" priority="7" operator="lessThanOrEqual" aboveAverage="0" equalAverage="0" bottom="0" percent="0" rank="0" text="" dxfId="0">
      <formula>H17</formula>
    </cfRule>
  </conditionalFormatting>
  <conditionalFormatting sqref="AD18">
    <cfRule type="cellIs" priority="8" operator="lessThanOrEqual" aboveAverage="0" equalAverage="0" bottom="0" percent="0" rank="0" text="" dxfId="0">
      <formula>H18</formula>
    </cfRule>
  </conditionalFormatting>
  <conditionalFormatting sqref="AD19">
    <cfRule type="cellIs" priority="9" operator="lessThanOrEqual" aboveAverage="0" equalAverage="0" bottom="0" percent="0" rank="0" text="" dxfId="0">
      <formula>H19</formula>
    </cfRule>
  </conditionalFormatting>
  <conditionalFormatting sqref="AD20">
    <cfRule type="cellIs" priority="10" operator="lessThanOrEqual" aboveAverage="0" equalAverage="0" bottom="0" percent="0" rank="0" text="" dxfId="0">
      <formula>H20</formula>
    </cfRule>
  </conditionalFormatting>
  <conditionalFormatting sqref="AD21">
    <cfRule type="cellIs" priority="11" operator="lessThanOrEqual" aboveAverage="0" equalAverage="0" bottom="0" percent="0" rank="0" text="" dxfId="0">
      <formula>H21</formula>
    </cfRule>
  </conditionalFormatting>
  <conditionalFormatting sqref="AD27">
    <cfRule type="cellIs" priority="12" operator="lessThanOrEqual" aboveAverage="0" equalAverage="0" bottom="0" percent="0" rank="0" text="" dxfId="0">
      <formula>H27</formula>
    </cfRule>
  </conditionalFormatting>
  <conditionalFormatting sqref="AD28">
    <cfRule type="cellIs" priority="13" operator="lessThanOrEqual" aboveAverage="0" equalAverage="0" bottom="0" percent="0" rank="0" text="" dxfId="0">
      <formula>H28</formula>
    </cfRule>
  </conditionalFormatting>
  <conditionalFormatting sqref="AD7">
    <cfRule type="cellIs" priority="14" operator="lessThanOrEqual" aboveAverage="0" equalAverage="0" bottom="0" percent="0" rank="0" text="" dxfId="0">
      <formula>H7</formula>
    </cfRule>
  </conditionalFormatting>
  <conditionalFormatting sqref="AD8">
    <cfRule type="cellIs" priority="15" operator="lessThanOrEqual" aboveAverage="0" equalAverage="0" bottom="0" percent="0" rank="0" text="" dxfId="0">
      <formula>H8</formula>
    </cfRule>
  </conditionalFormatting>
  <conditionalFormatting sqref="AD9">
    <cfRule type="cellIs" priority="16" operator="lessThanOrEqual" aboveAverage="0" equalAverage="0" bottom="0" percent="0" rank="0" text="" dxfId="0">
      <formula>H9</formula>
    </cfRule>
  </conditionalFormatting>
  <conditionalFormatting sqref="AE11">
    <cfRule type="cellIs" priority="17" operator="lessThanOrEqual" aboveAverage="0" equalAverage="0" bottom="0" percent="0" rank="0" text="" dxfId="0">
      <formula>I11</formula>
    </cfRule>
  </conditionalFormatting>
  <conditionalFormatting sqref="AE12">
    <cfRule type="cellIs" priority="18" operator="lessThanOrEqual" aboveAverage="0" equalAverage="0" bottom="0" percent="0" rank="0" text="" dxfId="0">
      <formula>I12</formula>
    </cfRule>
  </conditionalFormatting>
  <conditionalFormatting sqref="AE13">
    <cfRule type="cellIs" priority="19" operator="lessThanOrEqual" aboveAverage="0" equalAverage="0" bottom="0" percent="0" rank="0" text="" dxfId="0">
      <formula>I13</formula>
    </cfRule>
  </conditionalFormatting>
  <conditionalFormatting sqref="AE15">
    <cfRule type="cellIs" priority="20" operator="lessThanOrEqual" aboveAverage="0" equalAverage="0" bottom="0" percent="0" rank="0" text="" dxfId="0">
      <formula>I15</formula>
    </cfRule>
  </conditionalFormatting>
  <conditionalFormatting sqref="AE16">
    <cfRule type="cellIs" priority="21" operator="lessThanOrEqual" aboveAverage="0" equalAverage="0" bottom="0" percent="0" rank="0" text="" dxfId="0">
      <formula>I16</formula>
    </cfRule>
  </conditionalFormatting>
  <conditionalFormatting sqref="AE17">
    <cfRule type="cellIs" priority="22" operator="lessThanOrEqual" aboveAverage="0" equalAverage="0" bottom="0" percent="0" rank="0" text="" dxfId="0">
      <formula>I17</formula>
    </cfRule>
  </conditionalFormatting>
  <conditionalFormatting sqref="AE18">
    <cfRule type="cellIs" priority="23" operator="lessThanOrEqual" aboveAverage="0" equalAverage="0" bottom="0" percent="0" rank="0" text="" dxfId="0">
      <formula>I18</formula>
    </cfRule>
  </conditionalFormatting>
  <conditionalFormatting sqref="AE19">
    <cfRule type="cellIs" priority="24" operator="lessThanOrEqual" aboveAverage="0" equalAverage="0" bottom="0" percent="0" rank="0" text="" dxfId="0">
      <formula>I19</formula>
    </cfRule>
  </conditionalFormatting>
  <conditionalFormatting sqref="AE20">
    <cfRule type="cellIs" priority="25" operator="lessThanOrEqual" aboveAverage="0" equalAverage="0" bottom="0" percent="0" rank="0" text="" dxfId="0">
      <formula>I20</formula>
    </cfRule>
  </conditionalFormatting>
  <conditionalFormatting sqref="AE21">
    <cfRule type="cellIs" priority="26" operator="lessThanOrEqual" aboveAverage="0" equalAverage="0" bottom="0" percent="0" rank="0" text="" dxfId="0">
      <formula>I21</formula>
    </cfRule>
  </conditionalFormatting>
  <conditionalFormatting sqref="AE27">
    <cfRule type="cellIs" priority="27" operator="lessThanOrEqual" aboveAverage="0" equalAverage="0" bottom="0" percent="0" rank="0" text="" dxfId="0">
      <formula>I27</formula>
    </cfRule>
  </conditionalFormatting>
  <conditionalFormatting sqref="AE28">
    <cfRule type="cellIs" priority="28" operator="lessThanOrEqual" aboveAverage="0" equalAverage="0" bottom="0" percent="0" rank="0" text="" dxfId="0">
      <formula>I28</formula>
    </cfRule>
  </conditionalFormatting>
  <conditionalFormatting sqref="AE7">
    <cfRule type="cellIs" priority="29" operator="lessThanOrEqual" aboveAverage="0" equalAverage="0" bottom="0" percent="0" rank="0" text="" dxfId="0">
      <formula>I7</formula>
    </cfRule>
  </conditionalFormatting>
  <conditionalFormatting sqref="AE8">
    <cfRule type="cellIs" priority="30" operator="lessThanOrEqual" aboveAverage="0" equalAverage="0" bottom="0" percent="0" rank="0" text="" dxfId="0">
      <formula>I8</formula>
    </cfRule>
  </conditionalFormatting>
  <conditionalFormatting sqref="AE9">
    <cfRule type="cellIs" priority="31" operator="lessThanOrEqual" aboveAverage="0" equalAverage="0" bottom="0" percent="0" rank="0" text="" dxfId="0">
      <formula>I9</formula>
    </cfRule>
  </conditionalFormatting>
  <conditionalFormatting sqref="AJ11">
    <cfRule type="cellIs" priority="32" operator="lessThanOrEqual" aboveAverage="0" equalAverage="0" bottom="0" percent="0" rank="0" text="" dxfId="0">
      <formula>H11</formula>
    </cfRule>
  </conditionalFormatting>
  <conditionalFormatting sqref="AJ12">
    <cfRule type="cellIs" priority="33" operator="lessThanOrEqual" aboveAverage="0" equalAverage="0" bottom="0" percent="0" rank="0" text="" dxfId="0">
      <formula>H12</formula>
    </cfRule>
  </conditionalFormatting>
  <conditionalFormatting sqref="AJ13">
    <cfRule type="cellIs" priority="34" operator="lessThanOrEqual" aboveAverage="0" equalAverage="0" bottom="0" percent="0" rank="0" text="" dxfId="0">
      <formula>H13</formula>
    </cfRule>
  </conditionalFormatting>
  <conditionalFormatting sqref="AJ15">
    <cfRule type="cellIs" priority="35" operator="lessThanOrEqual" aboveAverage="0" equalAverage="0" bottom="0" percent="0" rank="0" text="" dxfId="0">
      <formula>H15</formula>
    </cfRule>
  </conditionalFormatting>
  <conditionalFormatting sqref="AJ16">
    <cfRule type="cellIs" priority="36" operator="lessThanOrEqual" aboveAverage="0" equalAverage="0" bottom="0" percent="0" rank="0" text="" dxfId="0">
      <formula>H16</formula>
    </cfRule>
  </conditionalFormatting>
  <conditionalFormatting sqref="AJ17">
    <cfRule type="cellIs" priority="37" operator="lessThanOrEqual" aboveAverage="0" equalAverage="0" bottom="0" percent="0" rank="0" text="" dxfId="0">
      <formula>H17</formula>
    </cfRule>
  </conditionalFormatting>
  <conditionalFormatting sqref="AJ21">
    <cfRule type="cellIs" priority="38" operator="lessThanOrEqual" aboveAverage="0" equalAverage="0" bottom="0" percent="0" rank="0" text="" dxfId="0">
      <formula>H21</formula>
    </cfRule>
  </conditionalFormatting>
  <conditionalFormatting sqref="AJ27">
    <cfRule type="cellIs" priority="39" operator="lessThanOrEqual" aboveAverage="0" equalAverage="0" bottom="0" percent="0" rank="0" text="" dxfId="0">
      <formula>H27</formula>
    </cfRule>
  </conditionalFormatting>
  <conditionalFormatting sqref="AJ7">
    <cfRule type="cellIs" priority="40" operator="lessThanOrEqual" aboveAverage="0" equalAverage="0" bottom="0" percent="0" rank="0" text="" dxfId="0">
      <formula>H7</formula>
    </cfRule>
  </conditionalFormatting>
  <conditionalFormatting sqref="AJ9">
    <cfRule type="cellIs" priority="41" operator="lessThanOrEqual" aboveAverage="0" equalAverage="0" bottom="0" percent="0" rank="0" text="" dxfId="0">
      <formula>H9</formula>
    </cfRule>
  </conditionalFormatting>
  <conditionalFormatting sqref="AK11">
    <cfRule type="cellIs" priority="42" operator="lessThanOrEqual" aboveAverage="0" equalAverage="0" bottom="0" percent="0" rank="0" text="" dxfId="0">
      <formula>I11</formula>
    </cfRule>
  </conditionalFormatting>
  <conditionalFormatting sqref="AK12">
    <cfRule type="cellIs" priority="43" operator="lessThanOrEqual" aboveAverage="0" equalAverage="0" bottom="0" percent="0" rank="0" text="" dxfId="0">
      <formula>I12</formula>
    </cfRule>
  </conditionalFormatting>
  <conditionalFormatting sqref="AK13">
    <cfRule type="cellIs" priority="44" operator="lessThanOrEqual" aboveAverage="0" equalAverage="0" bottom="0" percent="0" rank="0" text="" dxfId="0">
      <formula>I13</formula>
    </cfRule>
  </conditionalFormatting>
  <conditionalFormatting sqref="AK15">
    <cfRule type="cellIs" priority="45" operator="lessThanOrEqual" aboveAverage="0" equalAverage="0" bottom="0" percent="0" rank="0" text="" dxfId="0">
      <formula>I15</formula>
    </cfRule>
  </conditionalFormatting>
  <conditionalFormatting sqref="AK16">
    <cfRule type="cellIs" priority="46" operator="lessThanOrEqual" aboveAverage="0" equalAverage="0" bottom="0" percent="0" rank="0" text="" dxfId="0">
      <formula>I16</formula>
    </cfRule>
  </conditionalFormatting>
  <conditionalFormatting sqref="AK17">
    <cfRule type="cellIs" priority="47" operator="lessThanOrEqual" aboveAverage="0" equalAverage="0" bottom="0" percent="0" rank="0" text="" dxfId="0">
      <formula>I17</formula>
    </cfRule>
  </conditionalFormatting>
  <conditionalFormatting sqref="AK21">
    <cfRule type="cellIs" priority="48" operator="lessThanOrEqual" aboveAverage="0" equalAverage="0" bottom="0" percent="0" rank="0" text="" dxfId="0">
      <formula>I21</formula>
    </cfRule>
  </conditionalFormatting>
  <conditionalFormatting sqref="AK27">
    <cfRule type="cellIs" priority="49" operator="lessThanOrEqual" aboveAverage="0" equalAverage="0" bottom="0" percent="0" rank="0" text="" dxfId="0">
      <formula>I27</formula>
    </cfRule>
  </conditionalFormatting>
  <conditionalFormatting sqref="AK7">
    <cfRule type="cellIs" priority="50" operator="lessThanOrEqual" aboveAverage="0" equalAverage="0" bottom="0" percent="0" rank="0" text="" dxfId="0">
      <formula>I7</formula>
    </cfRule>
  </conditionalFormatting>
  <conditionalFormatting sqref="AK9">
    <cfRule type="cellIs" priority="51" operator="lessThanOrEqual" aboveAverage="0" equalAverage="0" bottom="0" percent="0" rank="0" text="" dxfId="0">
      <formula>I9</formula>
    </cfRule>
  </conditionalFormatting>
  <conditionalFormatting sqref="L10">
    <cfRule type="cellIs" priority="52" operator="lessThanOrEqual" aboveAverage="0" equalAverage="0" bottom="0" percent="0" rank="0" text="" dxfId="0">
      <formula>H10</formula>
    </cfRule>
  </conditionalFormatting>
  <conditionalFormatting sqref="L11">
    <cfRule type="cellIs" priority="53" operator="lessThanOrEqual" aboveAverage="0" equalAverage="0" bottom="0" percent="0" rank="0" text="" dxfId="0">
      <formula>H11</formula>
    </cfRule>
  </conditionalFormatting>
  <conditionalFormatting sqref="L12">
    <cfRule type="cellIs" priority="54" operator="lessThanOrEqual" aboveAverage="0" equalAverage="0" bottom="0" percent="0" rank="0" text="" dxfId="0">
      <formula>H12</formula>
    </cfRule>
  </conditionalFormatting>
  <conditionalFormatting sqref="L13">
    <cfRule type="cellIs" priority="55" operator="lessThanOrEqual" aboveAverage="0" equalAverage="0" bottom="0" percent="0" rank="0" text="" dxfId="0">
      <formula>H13</formula>
    </cfRule>
  </conditionalFormatting>
  <conditionalFormatting sqref="L14">
    <cfRule type="cellIs" priority="56" operator="lessThanOrEqual" aboveAverage="0" equalAverage="0" bottom="0" percent="0" rank="0" text="" dxfId="0">
      <formula>H14</formula>
    </cfRule>
  </conditionalFormatting>
  <conditionalFormatting sqref="L15">
    <cfRule type="cellIs" priority="57" operator="lessThanOrEqual" aboveAverage="0" equalAverage="0" bottom="0" percent="0" rank="0" text="" dxfId="0">
      <formula>H15</formula>
    </cfRule>
  </conditionalFormatting>
  <conditionalFormatting sqref="L16">
    <cfRule type="cellIs" priority="58" operator="lessThanOrEqual" aboveAverage="0" equalAverage="0" bottom="0" percent="0" rank="0" text="" dxfId="0">
      <formula>H16</formula>
    </cfRule>
  </conditionalFormatting>
  <conditionalFormatting sqref="L17">
    <cfRule type="cellIs" priority="59" operator="lessThanOrEqual" aboveAverage="0" equalAverage="0" bottom="0" percent="0" rank="0" text="" dxfId="0">
      <formula>H17</formula>
    </cfRule>
  </conditionalFormatting>
  <conditionalFormatting sqref="L18">
    <cfRule type="cellIs" priority="60" operator="lessThanOrEqual" aboveAverage="0" equalAverage="0" bottom="0" percent="0" rank="0" text="" dxfId="0">
      <formula>H18</formula>
    </cfRule>
  </conditionalFormatting>
  <conditionalFormatting sqref="L19">
    <cfRule type="cellIs" priority="61" operator="lessThanOrEqual" aboveAverage="0" equalAverage="0" bottom="0" percent="0" rank="0" text="" dxfId="0">
      <formula>H19</formula>
    </cfRule>
  </conditionalFormatting>
  <conditionalFormatting sqref="L20">
    <cfRule type="cellIs" priority="62" operator="lessThanOrEqual" aboveAverage="0" equalAverage="0" bottom="0" percent="0" rank="0" text="" dxfId="0">
      <formula>H20</formula>
    </cfRule>
  </conditionalFormatting>
  <conditionalFormatting sqref="L21">
    <cfRule type="cellIs" priority="63" operator="lessThanOrEqual" aboveAverage="0" equalAverage="0" bottom="0" percent="0" rank="0" text="" dxfId="0">
      <formula>H21</formula>
    </cfRule>
  </conditionalFormatting>
  <conditionalFormatting sqref="L22">
    <cfRule type="cellIs" priority="64" operator="lessThanOrEqual" aboveAverage="0" equalAverage="0" bottom="0" percent="0" rank="0" text="" dxfId="0">
      <formula>H22</formula>
    </cfRule>
  </conditionalFormatting>
  <conditionalFormatting sqref="L25">
    <cfRule type="cellIs" priority="65" operator="lessThanOrEqual" aboveAverage="0" equalAverage="0" bottom="0" percent="0" rank="0" text="" dxfId="0">
      <formula>H25</formula>
    </cfRule>
  </conditionalFormatting>
  <conditionalFormatting sqref="L26">
    <cfRule type="cellIs" priority="66" operator="lessThanOrEqual" aboveAverage="0" equalAverage="0" bottom="0" percent="0" rank="0" text="" dxfId="0">
      <formula>H26</formula>
    </cfRule>
  </conditionalFormatting>
  <conditionalFormatting sqref="L27">
    <cfRule type="cellIs" priority="67" operator="lessThanOrEqual" aboveAverage="0" equalAverage="0" bottom="0" percent="0" rank="0" text="" dxfId="0">
      <formula>H27</formula>
    </cfRule>
  </conditionalFormatting>
  <conditionalFormatting sqref="L28">
    <cfRule type="cellIs" priority="68" operator="lessThanOrEqual" aboveAverage="0" equalAverage="0" bottom="0" percent="0" rank="0" text="" dxfId="0">
      <formula>H28</formula>
    </cfRule>
  </conditionalFormatting>
  <conditionalFormatting sqref="L7">
    <cfRule type="cellIs" priority="69" operator="lessThanOrEqual" aboveAverage="0" equalAverage="0" bottom="0" percent="0" rank="0" text="" dxfId="0">
      <formula>H7</formula>
    </cfRule>
  </conditionalFormatting>
  <conditionalFormatting sqref="L8">
    <cfRule type="cellIs" priority="70" operator="lessThanOrEqual" aboveAverage="0" equalAverage="0" bottom="0" percent="0" rank="0" text="" dxfId="0">
      <formula>H8</formula>
    </cfRule>
  </conditionalFormatting>
  <conditionalFormatting sqref="L9">
    <cfRule type="cellIs" priority="71" operator="lessThanOrEqual" aboveAverage="0" equalAverage="0" bottom="0" percent="0" rank="0" text="" dxfId="0">
      <formula>H9</formula>
    </cfRule>
  </conditionalFormatting>
  <conditionalFormatting sqref="M10">
    <cfRule type="cellIs" priority="72" operator="lessThanOrEqual" aboveAverage="0" equalAverage="0" bottom="0" percent="0" rank="0" text="" dxfId="0">
      <formula>I10</formula>
    </cfRule>
  </conditionalFormatting>
  <conditionalFormatting sqref="M11">
    <cfRule type="cellIs" priority="73" operator="lessThanOrEqual" aboveAverage="0" equalAverage="0" bottom="0" percent="0" rank="0" text="" dxfId="0">
      <formula>I11</formula>
    </cfRule>
  </conditionalFormatting>
  <conditionalFormatting sqref="M12">
    <cfRule type="cellIs" priority="74" operator="lessThanOrEqual" aboveAverage="0" equalAverage="0" bottom="0" percent="0" rank="0" text="" dxfId="0">
      <formula>I12</formula>
    </cfRule>
  </conditionalFormatting>
  <conditionalFormatting sqref="M13">
    <cfRule type="cellIs" priority="75" operator="lessThanOrEqual" aboveAverage="0" equalAverage="0" bottom="0" percent="0" rank="0" text="" dxfId="0">
      <formula>I13</formula>
    </cfRule>
  </conditionalFormatting>
  <conditionalFormatting sqref="M14">
    <cfRule type="cellIs" priority="76" operator="lessThanOrEqual" aboveAverage="0" equalAverage="0" bottom="0" percent="0" rank="0" text="" dxfId="0">
      <formula>I14</formula>
    </cfRule>
  </conditionalFormatting>
  <conditionalFormatting sqref="M15">
    <cfRule type="cellIs" priority="77" operator="lessThanOrEqual" aboveAverage="0" equalAverage="0" bottom="0" percent="0" rank="0" text="" dxfId="0">
      <formula>I15</formula>
    </cfRule>
  </conditionalFormatting>
  <conditionalFormatting sqref="M16">
    <cfRule type="cellIs" priority="78" operator="lessThanOrEqual" aboveAverage="0" equalAverage="0" bottom="0" percent="0" rank="0" text="" dxfId="0">
      <formula>I16</formula>
    </cfRule>
  </conditionalFormatting>
  <conditionalFormatting sqref="M17">
    <cfRule type="cellIs" priority="79" operator="lessThanOrEqual" aboveAverage="0" equalAverage="0" bottom="0" percent="0" rank="0" text="" dxfId="0">
      <formula>I17</formula>
    </cfRule>
  </conditionalFormatting>
  <conditionalFormatting sqref="M18">
    <cfRule type="cellIs" priority="80" operator="lessThanOrEqual" aboveAverage="0" equalAverage="0" bottom="0" percent="0" rank="0" text="" dxfId="0">
      <formula>I18</formula>
    </cfRule>
  </conditionalFormatting>
  <conditionalFormatting sqref="M19">
    <cfRule type="cellIs" priority="81" operator="lessThanOrEqual" aboveAverage="0" equalAverage="0" bottom="0" percent="0" rank="0" text="" dxfId="0">
      <formula>I19</formula>
    </cfRule>
  </conditionalFormatting>
  <conditionalFormatting sqref="M20">
    <cfRule type="cellIs" priority="82" operator="lessThanOrEqual" aboveAverage="0" equalAverage="0" bottom="0" percent="0" rank="0" text="" dxfId="0">
      <formula>I20</formula>
    </cfRule>
  </conditionalFormatting>
  <conditionalFormatting sqref="M21">
    <cfRule type="cellIs" priority="83" operator="lessThanOrEqual" aboveAverage="0" equalAverage="0" bottom="0" percent="0" rank="0" text="" dxfId="0">
      <formula>I21</formula>
    </cfRule>
  </conditionalFormatting>
  <conditionalFormatting sqref="M22">
    <cfRule type="cellIs" priority="84" operator="lessThanOrEqual" aboveAverage="0" equalAverage="0" bottom="0" percent="0" rank="0" text="" dxfId="0">
      <formula>I22</formula>
    </cfRule>
  </conditionalFormatting>
  <conditionalFormatting sqref="M25">
    <cfRule type="cellIs" priority="85" operator="lessThanOrEqual" aboveAverage="0" equalAverage="0" bottom="0" percent="0" rank="0" text="" dxfId="0">
      <formula>I25</formula>
    </cfRule>
  </conditionalFormatting>
  <conditionalFormatting sqref="M26">
    <cfRule type="cellIs" priority="86" operator="lessThanOrEqual" aboveAverage="0" equalAverage="0" bottom="0" percent="0" rank="0" text="" dxfId="0">
      <formula>I26</formula>
    </cfRule>
  </conditionalFormatting>
  <conditionalFormatting sqref="M27">
    <cfRule type="cellIs" priority="87" operator="lessThanOrEqual" aboveAverage="0" equalAverage="0" bottom="0" percent="0" rank="0" text="" dxfId="0">
      <formula>I27</formula>
    </cfRule>
  </conditionalFormatting>
  <conditionalFormatting sqref="M28">
    <cfRule type="cellIs" priority="88" operator="lessThanOrEqual" aboveAverage="0" equalAverage="0" bottom="0" percent="0" rank="0" text="" dxfId="0">
      <formula>I28</formula>
    </cfRule>
  </conditionalFormatting>
  <conditionalFormatting sqref="M7">
    <cfRule type="cellIs" priority="89" operator="lessThanOrEqual" aboveAverage="0" equalAverage="0" bottom="0" percent="0" rank="0" text="" dxfId="0">
      <formula>I7</formula>
    </cfRule>
  </conditionalFormatting>
  <conditionalFormatting sqref="M8">
    <cfRule type="cellIs" priority="90" operator="lessThanOrEqual" aboveAverage="0" equalAverage="0" bottom="0" percent="0" rank="0" text="" dxfId="0">
      <formula>I8</formula>
    </cfRule>
  </conditionalFormatting>
  <conditionalFormatting sqref="M9">
    <cfRule type="cellIs" priority="91" operator="lessThanOrEqual" aboveAverage="0" equalAverage="0" bottom="0" percent="0" rank="0" text="" dxfId="0">
      <formula>I9</formula>
    </cfRule>
  </conditionalFormatting>
  <conditionalFormatting sqref="R11">
    <cfRule type="cellIs" priority="92" operator="lessThanOrEqual" aboveAverage="0" equalAverage="0" bottom="0" percent="0" rank="0" text="" dxfId="0">
      <formula>H11</formula>
    </cfRule>
  </conditionalFormatting>
  <conditionalFormatting sqref="R12">
    <cfRule type="cellIs" priority="93" operator="lessThanOrEqual" aboveAverage="0" equalAverage="0" bottom="0" percent="0" rank="0" text="" dxfId="0">
      <formula>H12</formula>
    </cfRule>
  </conditionalFormatting>
  <conditionalFormatting sqref="R13">
    <cfRule type="cellIs" priority="94" operator="lessThanOrEqual" aboveAverage="0" equalAverage="0" bottom="0" percent="0" rank="0" text="" dxfId="0">
      <formula>H13</formula>
    </cfRule>
  </conditionalFormatting>
  <conditionalFormatting sqref="R16">
    <cfRule type="cellIs" priority="95" operator="lessThanOrEqual" aboveAverage="0" equalAverage="0" bottom="0" percent="0" rank="0" text="" dxfId="0">
      <formula>H16</formula>
    </cfRule>
  </conditionalFormatting>
  <conditionalFormatting sqref="R17">
    <cfRule type="cellIs" priority="96" operator="lessThanOrEqual" aboveAverage="0" equalAverage="0" bottom="0" percent="0" rank="0" text="" dxfId="0">
      <formula>H17</formula>
    </cfRule>
  </conditionalFormatting>
  <conditionalFormatting sqref="R18">
    <cfRule type="cellIs" priority="97" operator="lessThanOrEqual" aboveAverage="0" equalAverage="0" bottom="0" percent="0" rank="0" text="" dxfId="0">
      <formula>H18</formula>
    </cfRule>
  </conditionalFormatting>
  <conditionalFormatting sqref="R19">
    <cfRule type="cellIs" priority="98" operator="lessThanOrEqual" aboveAverage="0" equalAverage="0" bottom="0" percent="0" rank="0" text="" dxfId="0">
      <formula>H19</formula>
    </cfRule>
  </conditionalFormatting>
  <conditionalFormatting sqref="R20">
    <cfRule type="cellIs" priority="99" operator="lessThanOrEqual" aboveAverage="0" equalAverage="0" bottom="0" percent="0" rank="0" text="" dxfId="0">
      <formula>H20</formula>
    </cfRule>
  </conditionalFormatting>
  <conditionalFormatting sqref="R21">
    <cfRule type="cellIs" priority="100" operator="lessThanOrEqual" aboveAverage="0" equalAverage="0" bottom="0" percent="0" rank="0" text="" dxfId="0">
      <formula>H21</formula>
    </cfRule>
  </conditionalFormatting>
  <conditionalFormatting sqref="R27">
    <cfRule type="cellIs" priority="101" operator="lessThanOrEqual" aboveAverage="0" equalAverage="0" bottom="0" percent="0" rank="0" text="" dxfId="0">
      <formula>H27</formula>
    </cfRule>
  </conditionalFormatting>
  <conditionalFormatting sqref="R7">
    <cfRule type="cellIs" priority="102" operator="lessThanOrEqual" aboveAverage="0" equalAverage="0" bottom="0" percent="0" rank="0" text="" dxfId="0">
      <formula>H7</formula>
    </cfRule>
  </conditionalFormatting>
  <conditionalFormatting sqref="R8">
    <cfRule type="cellIs" priority="103" operator="lessThanOrEqual" aboveAverage="0" equalAverage="0" bottom="0" percent="0" rank="0" text="" dxfId="0">
      <formula>H8</formula>
    </cfRule>
  </conditionalFormatting>
  <conditionalFormatting sqref="R9">
    <cfRule type="cellIs" priority="104" operator="lessThanOrEqual" aboveAverage="0" equalAverage="0" bottom="0" percent="0" rank="0" text="" dxfId="0">
      <formula>H9</formula>
    </cfRule>
  </conditionalFormatting>
  <conditionalFormatting sqref="S11">
    <cfRule type="cellIs" priority="105" operator="lessThanOrEqual" aboveAverage="0" equalAverage="0" bottom="0" percent="0" rank="0" text="" dxfId="0">
      <formula>I11</formula>
    </cfRule>
  </conditionalFormatting>
  <conditionalFormatting sqref="S12">
    <cfRule type="cellIs" priority="106" operator="lessThanOrEqual" aboveAverage="0" equalAverage="0" bottom="0" percent="0" rank="0" text="" dxfId="0">
      <formula>I12</formula>
    </cfRule>
  </conditionalFormatting>
  <conditionalFormatting sqref="S13">
    <cfRule type="cellIs" priority="107" operator="lessThanOrEqual" aboveAverage="0" equalAverage="0" bottom="0" percent="0" rank="0" text="" dxfId="0">
      <formula>I13</formula>
    </cfRule>
  </conditionalFormatting>
  <conditionalFormatting sqref="S16">
    <cfRule type="cellIs" priority="108" operator="lessThanOrEqual" aboveAverage="0" equalAverage="0" bottom="0" percent="0" rank="0" text="" dxfId="0">
      <formula>I16</formula>
    </cfRule>
  </conditionalFormatting>
  <conditionalFormatting sqref="S17">
    <cfRule type="cellIs" priority="109" operator="lessThanOrEqual" aboveAverage="0" equalAverage="0" bottom="0" percent="0" rank="0" text="" dxfId="0">
      <formula>I17</formula>
    </cfRule>
  </conditionalFormatting>
  <conditionalFormatting sqref="S18">
    <cfRule type="cellIs" priority="110" operator="lessThanOrEqual" aboveAverage="0" equalAverage="0" bottom="0" percent="0" rank="0" text="" dxfId="0">
      <formula>I18</formula>
    </cfRule>
  </conditionalFormatting>
  <conditionalFormatting sqref="S19">
    <cfRule type="cellIs" priority="111" operator="lessThanOrEqual" aboveAverage="0" equalAverage="0" bottom="0" percent="0" rank="0" text="" dxfId="0">
      <formula>I19</formula>
    </cfRule>
  </conditionalFormatting>
  <conditionalFormatting sqref="S20">
    <cfRule type="cellIs" priority="112" operator="lessThanOrEqual" aboveAverage="0" equalAverage="0" bottom="0" percent="0" rank="0" text="" dxfId="0">
      <formula>I20</formula>
    </cfRule>
  </conditionalFormatting>
  <conditionalFormatting sqref="S21">
    <cfRule type="cellIs" priority="113" operator="lessThanOrEqual" aboveAverage="0" equalAverage="0" bottom="0" percent="0" rank="0" text="" dxfId="0">
      <formula>I21</formula>
    </cfRule>
  </conditionalFormatting>
  <conditionalFormatting sqref="S27">
    <cfRule type="cellIs" priority="114" operator="lessThanOrEqual" aboveAverage="0" equalAverage="0" bottom="0" percent="0" rank="0" text="" dxfId="0">
      <formula>I27</formula>
    </cfRule>
  </conditionalFormatting>
  <conditionalFormatting sqref="S7">
    <cfRule type="cellIs" priority="115" operator="lessThanOrEqual" aboveAverage="0" equalAverage="0" bottom="0" percent="0" rank="0" text="" dxfId="0">
      <formula>I7</formula>
    </cfRule>
  </conditionalFormatting>
  <conditionalFormatting sqref="S8">
    <cfRule type="cellIs" priority="116" operator="lessThanOrEqual" aboveAverage="0" equalAverage="0" bottom="0" percent="0" rank="0" text="" dxfId="0">
      <formula>I8</formula>
    </cfRule>
  </conditionalFormatting>
  <conditionalFormatting sqref="S9">
    <cfRule type="cellIs" priority="117" operator="lessThanOrEqual" aboveAverage="0" equalAverage="0" bottom="0" percent="0" rank="0" text="" dxfId="0">
      <formula>I9</formula>
    </cfRule>
  </conditionalFormatting>
  <conditionalFormatting sqref="X10">
    <cfRule type="cellIs" priority="118" operator="lessThanOrEqual" aboveAverage="0" equalAverage="0" bottom="0" percent="0" rank="0" text="" dxfId="0">
      <formula>H10</formula>
    </cfRule>
  </conditionalFormatting>
  <conditionalFormatting sqref="X11">
    <cfRule type="cellIs" priority="119" operator="lessThanOrEqual" aboveAverage="0" equalAverage="0" bottom="0" percent="0" rank="0" text="" dxfId="0">
      <formula>H11</formula>
    </cfRule>
  </conditionalFormatting>
  <conditionalFormatting sqref="X12">
    <cfRule type="cellIs" priority="120" operator="lessThanOrEqual" aboveAverage="0" equalAverage="0" bottom="0" percent="0" rank="0" text="" dxfId="0">
      <formula>H12</formula>
    </cfRule>
  </conditionalFormatting>
  <conditionalFormatting sqref="X13">
    <cfRule type="cellIs" priority="121" operator="lessThanOrEqual" aboveAverage="0" equalAverage="0" bottom="0" percent="0" rank="0" text="" dxfId="0">
      <formula>H13</formula>
    </cfRule>
  </conditionalFormatting>
  <conditionalFormatting sqref="X14">
    <cfRule type="cellIs" priority="122" operator="lessThanOrEqual" aboveAverage="0" equalAverage="0" bottom="0" percent="0" rank="0" text="" dxfId="0">
      <formula>H14</formula>
    </cfRule>
  </conditionalFormatting>
  <conditionalFormatting sqref="X15">
    <cfRule type="cellIs" priority="123" operator="lessThanOrEqual" aboveAverage="0" equalAverage="0" bottom="0" percent="0" rank="0" text="" dxfId="0">
      <formula>H15</formula>
    </cfRule>
  </conditionalFormatting>
  <conditionalFormatting sqref="X17">
    <cfRule type="cellIs" priority="124" operator="lessThanOrEqual" aboveAverage="0" equalAverage="0" bottom="0" percent="0" rank="0" text="" dxfId="0">
      <formula>H17</formula>
    </cfRule>
  </conditionalFormatting>
  <conditionalFormatting sqref="X18">
    <cfRule type="cellIs" priority="125" operator="lessThanOrEqual" aboveAverage="0" equalAverage="0" bottom="0" percent="0" rank="0" text="" dxfId="0">
      <formula>H18</formula>
    </cfRule>
  </conditionalFormatting>
  <conditionalFormatting sqref="X20">
    <cfRule type="cellIs" priority="126" operator="lessThanOrEqual" aboveAverage="0" equalAverage="0" bottom="0" percent="0" rank="0" text="" dxfId="0">
      <formula>H20</formula>
    </cfRule>
  </conditionalFormatting>
  <conditionalFormatting sqref="X21">
    <cfRule type="cellIs" priority="127" operator="lessThanOrEqual" aboveAverage="0" equalAverage="0" bottom="0" percent="0" rank="0" text="" dxfId="0">
      <formula>H21</formula>
    </cfRule>
  </conditionalFormatting>
  <conditionalFormatting sqref="X22">
    <cfRule type="cellIs" priority="128" operator="lessThanOrEqual" aboveAverage="0" equalAverage="0" bottom="0" percent="0" rank="0" text="" dxfId="0">
      <formula>H22</formula>
    </cfRule>
  </conditionalFormatting>
  <conditionalFormatting sqref="X25">
    <cfRule type="cellIs" priority="129" operator="lessThanOrEqual" aboveAverage="0" equalAverage="0" bottom="0" percent="0" rank="0" text="" dxfId="0">
      <formula>H25</formula>
    </cfRule>
  </conditionalFormatting>
  <conditionalFormatting sqref="X26">
    <cfRule type="cellIs" priority="130" operator="lessThanOrEqual" aboveAverage="0" equalAverage="0" bottom="0" percent="0" rank="0" text="" dxfId="0">
      <formula>H26</formula>
    </cfRule>
  </conditionalFormatting>
  <conditionalFormatting sqref="X27">
    <cfRule type="cellIs" priority="131" operator="lessThanOrEqual" aboveAverage="0" equalAverage="0" bottom="0" percent="0" rank="0" text="" dxfId="0">
      <formula>H27</formula>
    </cfRule>
  </conditionalFormatting>
  <conditionalFormatting sqref="X7">
    <cfRule type="cellIs" priority="132" operator="lessThanOrEqual" aboveAverage="0" equalAverage="0" bottom="0" percent="0" rank="0" text="" dxfId="0">
      <formula>H7</formula>
    </cfRule>
  </conditionalFormatting>
  <conditionalFormatting sqref="X9">
    <cfRule type="cellIs" priority="133" operator="lessThanOrEqual" aboveAverage="0" equalAverage="0" bottom="0" percent="0" rank="0" text="" dxfId="0">
      <formula>H9</formula>
    </cfRule>
  </conditionalFormatting>
  <conditionalFormatting sqref="Y10">
    <cfRule type="cellIs" priority="134" operator="lessThanOrEqual" aboveAverage="0" equalAverage="0" bottom="0" percent="0" rank="0" text="" dxfId="0">
      <formula>I10</formula>
    </cfRule>
  </conditionalFormatting>
  <conditionalFormatting sqref="Y11">
    <cfRule type="cellIs" priority="135" operator="lessThanOrEqual" aboveAverage="0" equalAverage="0" bottom="0" percent="0" rank="0" text="" dxfId="0">
      <formula>I11</formula>
    </cfRule>
  </conditionalFormatting>
  <conditionalFormatting sqref="Y12">
    <cfRule type="cellIs" priority="136" operator="lessThanOrEqual" aboveAverage="0" equalAverage="0" bottom="0" percent="0" rank="0" text="" dxfId="0">
      <formula>I12</formula>
    </cfRule>
  </conditionalFormatting>
  <conditionalFormatting sqref="Y13">
    <cfRule type="cellIs" priority="137" operator="lessThanOrEqual" aboveAverage="0" equalAverage="0" bottom="0" percent="0" rank="0" text="" dxfId="0">
      <formula>I13</formula>
    </cfRule>
  </conditionalFormatting>
  <conditionalFormatting sqref="Y14">
    <cfRule type="cellIs" priority="138" operator="lessThanOrEqual" aboveAverage="0" equalAverage="0" bottom="0" percent="0" rank="0" text="" dxfId="0">
      <formula>I14</formula>
    </cfRule>
  </conditionalFormatting>
  <conditionalFormatting sqref="Y15">
    <cfRule type="cellIs" priority="139" operator="lessThanOrEqual" aboveAverage="0" equalAverage="0" bottom="0" percent="0" rank="0" text="" dxfId="0">
      <formula>I15</formula>
    </cfRule>
  </conditionalFormatting>
  <conditionalFormatting sqref="Y17">
    <cfRule type="cellIs" priority="140" operator="lessThanOrEqual" aboveAverage="0" equalAverage="0" bottom="0" percent="0" rank="0" text="" dxfId="0">
      <formula>I17</formula>
    </cfRule>
  </conditionalFormatting>
  <conditionalFormatting sqref="Y18">
    <cfRule type="cellIs" priority="141" operator="lessThanOrEqual" aboveAverage="0" equalAverage="0" bottom="0" percent="0" rank="0" text="" dxfId="0">
      <formula>I18</formula>
    </cfRule>
  </conditionalFormatting>
  <conditionalFormatting sqref="Y20">
    <cfRule type="cellIs" priority="142" operator="lessThanOrEqual" aboveAverage="0" equalAverage="0" bottom="0" percent="0" rank="0" text="" dxfId="0">
      <formula>I20</formula>
    </cfRule>
  </conditionalFormatting>
  <conditionalFormatting sqref="Y21">
    <cfRule type="cellIs" priority="143" operator="lessThanOrEqual" aboveAverage="0" equalAverage="0" bottom="0" percent="0" rank="0" text="" dxfId="0">
      <formula>I21</formula>
    </cfRule>
  </conditionalFormatting>
  <conditionalFormatting sqref="Y22">
    <cfRule type="cellIs" priority="144" operator="lessThanOrEqual" aboveAverage="0" equalAverage="0" bottom="0" percent="0" rank="0" text="" dxfId="0">
      <formula>I22</formula>
    </cfRule>
  </conditionalFormatting>
  <conditionalFormatting sqref="Y25">
    <cfRule type="cellIs" priority="145" operator="lessThanOrEqual" aboveAverage="0" equalAverage="0" bottom="0" percent="0" rank="0" text="" dxfId="0">
      <formula>I25</formula>
    </cfRule>
  </conditionalFormatting>
  <conditionalFormatting sqref="Y26">
    <cfRule type="cellIs" priority="146" operator="lessThanOrEqual" aboveAverage="0" equalAverage="0" bottom="0" percent="0" rank="0" text="" dxfId="0">
      <formula>I26</formula>
    </cfRule>
  </conditionalFormatting>
  <conditionalFormatting sqref="Y27">
    <cfRule type="cellIs" priority="147" operator="lessThanOrEqual" aboveAverage="0" equalAverage="0" bottom="0" percent="0" rank="0" text="" dxfId="0">
      <formula>I27</formula>
    </cfRule>
  </conditionalFormatting>
  <conditionalFormatting sqref="Y7">
    <cfRule type="cellIs" priority="148" operator="lessThanOrEqual" aboveAverage="0" equalAverage="0" bottom="0" percent="0" rank="0" text="" dxfId="0">
      <formula>I7</formula>
    </cfRule>
  </conditionalFormatting>
  <conditionalFormatting sqref="Y9">
    <cfRule type="cellIs" priority="149" operator="lessThanOrEqual" aboveAverage="0" equalAverage="0" bottom="0" percent="0" rank="0" text="" dxfId="0">
      <formula>I9</formula>
    </cfRule>
  </conditionalFormatting>
  <hyperlinks>
    <hyperlink ref="O7" r:id="rId2" display="Link"/>
    <hyperlink ref="U7" r:id="rId3" display="Link"/>
    <hyperlink ref="AA7" r:id="rId4" display="Link"/>
    <hyperlink ref="AG7" r:id="rId5" display="Link"/>
    <hyperlink ref="AM7" r:id="rId6" display="Link"/>
    <hyperlink ref="O8" r:id="rId7" display="Link"/>
    <hyperlink ref="U8" r:id="rId8" display="Link"/>
    <hyperlink ref="AG8" r:id="rId9" display="Link"/>
    <hyperlink ref="O9" r:id="rId10" display="Link"/>
    <hyperlink ref="U9" r:id="rId11" display="Link"/>
    <hyperlink ref="AA9" r:id="rId12" display="Link"/>
    <hyperlink ref="AG9" r:id="rId13" display="Link"/>
    <hyperlink ref="AM9" r:id="rId14" display="Link"/>
    <hyperlink ref="O10" r:id="rId15" display="Link"/>
    <hyperlink ref="AA10" r:id="rId16" display="Link"/>
    <hyperlink ref="O11" r:id="rId17" display="Link"/>
    <hyperlink ref="U11" r:id="rId18" display="Link"/>
    <hyperlink ref="AA11" r:id="rId19" display="Link"/>
    <hyperlink ref="AG11" r:id="rId20" display="Link"/>
    <hyperlink ref="AM11" r:id="rId21" display="Link"/>
    <hyperlink ref="O12" r:id="rId22" display="Link"/>
    <hyperlink ref="U12" r:id="rId23" display="Link"/>
    <hyperlink ref="AA12" r:id="rId24" display="Link"/>
    <hyperlink ref="AG12" r:id="rId25" display="Link"/>
    <hyperlink ref="AM12" r:id="rId26" display="Link"/>
    <hyperlink ref="O13" r:id="rId27" display="Link"/>
    <hyperlink ref="U13" r:id="rId28" display="Link"/>
    <hyperlink ref="AA13" r:id="rId29" display="Link"/>
    <hyperlink ref="AG13" r:id="rId30" display="Link"/>
    <hyperlink ref="AM13" r:id="rId31" display="Link"/>
    <hyperlink ref="O14" r:id="rId32" display="Link"/>
    <hyperlink ref="AA14" r:id="rId33" display="Link"/>
    <hyperlink ref="O15" r:id="rId34" display="Link"/>
    <hyperlink ref="AA15" r:id="rId35" display="Link"/>
    <hyperlink ref="AG15" r:id="rId36" display="Link"/>
    <hyperlink ref="AM15" r:id="rId37" display="Link"/>
    <hyperlink ref="O16" r:id="rId38" display="Link"/>
    <hyperlink ref="U16" r:id="rId39" display="Link"/>
    <hyperlink ref="AG16" r:id="rId40" display="Link"/>
    <hyperlink ref="AM16" r:id="rId41" display="Link"/>
    <hyperlink ref="O17" r:id="rId42" display="Link"/>
    <hyperlink ref="U17" r:id="rId43" display="Link"/>
    <hyperlink ref="AA17" r:id="rId44" display="Link"/>
    <hyperlink ref="AG17" r:id="rId45" display="Link"/>
    <hyperlink ref="AM17" r:id="rId46" display="Link"/>
    <hyperlink ref="O18" r:id="rId47" display="Link"/>
    <hyperlink ref="U18" r:id="rId48" display="Link"/>
    <hyperlink ref="AA18" r:id="rId49" display="Link"/>
    <hyperlink ref="AG18" r:id="rId50" display="Link"/>
    <hyperlink ref="O19" r:id="rId51" display="Link"/>
    <hyperlink ref="U19" r:id="rId52" display="Link"/>
    <hyperlink ref="AG19" r:id="rId53" display="Link"/>
    <hyperlink ref="O20" r:id="rId54" display="Link"/>
    <hyperlink ref="U20" r:id="rId55" display="Link"/>
    <hyperlink ref="AA20" r:id="rId56" display="Link"/>
    <hyperlink ref="AG20" r:id="rId57" display="Link"/>
    <hyperlink ref="O21" r:id="rId58" display="Link"/>
    <hyperlink ref="U21" r:id="rId59" display="Link"/>
    <hyperlink ref="AA21" r:id="rId60" display="Link"/>
    <hyperlink ref="AG21" r:id="rId61" display="Link"/>
    <hyperlink ref="AM21" r:id="rId62" display="Link"/>
    <hyperlink ref="O22" r:id="rId63" display="Link"/>
    <hyperlink ref="AA22" r:id="rId64" display="Link"/>
    <hyperlink ref="O25" r:id="rId65" display="Link"/>
    <hyperlink ref="AA25" r:id="rId66" display="Link"/>
    <hyperlink ref="O26" r:id="rId67" display="Link"/>
    <hyperlink ref="AA26" r:id="rId68" display="Link"/>
    <hyperlink ref="O27" r:id="rId69" display="Link"/>
    <hyperlink ref="U27" r:id="rId70" display="Link"/>
    <hyperlink ref="AA27" r:id="rId71" display="Link"/>
    <hyperlink ref="AG27" r:id="rId72" display="Link"/>
    <hyperlink ref="AM27" r:id="rId73" display="Link"/>
    <hyperlink ref="O28" r:id="rId74" display="Link"/>
    <hyperlink ref="AG28" r:id="rId75" display="Link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7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1218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2017-05-23T18:35:00Z</dcterms:created>
  <dc:language>es-AR</dc:language>
  <dcterms:modified xsi:type="dcterms:W3CDTF">2017-05-23T16:16:21Z</dcterms:modified>
  <cp:revision>1</cp:revision>
</cp:coreProperties>
</file>