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c96e89c5ba13819/GTI/Current_Projects/WB-IMF-Portal-Data/general-puprose-supplementary-data/"/>
    </mc:Choice>
  </mc:AlternateContent>
  <xr:revisionPtr revIDLastSave="7" documentId="11_5576D3D32A22EDF043861BA1B490101FF0E914E9" xr6:coauthVersionLast="45" xr6:coauthVersionMax="45" xr10:uidLastSave="{C44CCD38-87F1-4D08-AC05-15EC3FA8814E}"/>
  <bookViews>
    <workbookView xWindow="-108" yWindow="-108" windowWidth="23256" windowHeight="12576" xr2:uid="{00000000-000D-0000-FFFF-FFFF00000000}"/>
  </bookViews>
  <sheets>
    <sheet name="codes+languagesMain" sheetId="1" r:id="rId1"/>
    <sheet name="codes+languages2" sheetId="2" r:id="rId2"/>
    <sheet name="codes+languagesSimple" sheetId="3" r:id="rId3"/>
    <sheet name="languages count per country" sheetId="4" r:id="rId4"/>
  </sheets>
  <definedNames>
    <definedName name="_xlnm._FilterDatabase" localSheetId="0" hidden="1">'codes+languagesMain'!$A$1:$M$250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2" i="3" l="1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251" i="2"/>
  <c r="J249" i="1" s="1"/>
  <c r="F251" i="2"/>
  <c r="I249" i="1" s="1"/>
  <c r="E251" i="2"/>
  <c r="H249" i="1" s="1"/>
  <c r="G249" i="1" s="1"/>
  <c r="E250" i="2"/>
  <c r="H248" i="1" s="1"/>
  <c r="G248" i="1" s="1"/>
  <c r="J249" i="2"/>
  <c r="M210" i="1" s="1"/>
  <c r="I249" i="2"/>
  <c r="L210" i="1" s="1"/>
  <c r="H249" i="2"/>
  <c r="G249" i="2"/>
  <c r="F249" i="2"/>
  <c r="E249" i="2"/>
  <c r="H210" i="1" s="1"/>
  <c r="G210" i="1" s="1"/>
  <c r="E248" i="2"/>
  <c r="H153" i="1" s="1"/>
  <c r="G153" i="1" s="1"/>
  <c r="E247" i="2"/>
  <c r="H247" i="1" s="1"/>
  <c r="G247" i="1" s="1"/>
  <c r="F246" i="2"/>
  <c r="I198" i="1" s="1"/>
  <c r="E246" i="2"/>
  <c r="H198" i="1" s="1"/>
  <c r="G198" i="1" s="1"/>
  <c r="E245" i="2"/>
  <c r="G244" i="2"/>
  <c r="F244" i="2"/>
  <c r="I240" i="1" s="1"/>
  <c r="E244" i="2"/>
  <c r="H240" i="1" s="1"/>
  <c r="G240" i="1" s="1"/>
  <c r="E243" i="2"/>
  <c r="H242" i="1" s="1"/>
  <c r="G242" i="1" s="1"/>
  <c r="E242" i="2"/>
  <c r="H244" i="1" s="1"/>
  <c r="G244" i="1" s="1"/>
  <c r="E241" i="2"/>
  <c r="H243" i="1" s="1"/>
  <c r="G243" i="1" s="1"/>
  <c r="E240" i="2"/>
  <c r="H241" i="1" s="1"/>
  <c r="G241" i="1" s="1"/>
  <c r="E239" i="2"/>
  <c r="E238" i="2"/>
  <c r="F237" i="2"/>
  <c r="I239" i="1" s="1"/>
  <c r="E237" i="2"/>
  <c r="H239" i="1" s="1"/>
  <c r="G239" i="1" s="1"/>
  <c r="E236" i="2"/>
  <c r="H238" i="1" s="1"/>
  <c r="G238" i="1" s="1"/>
  <c r="E235" i="2"/>
  <c r="H237" i="1" s="1"/>
  <c r="G237" i="1" s="1"/>
  <c r="E234" i="2"/>
  <c r="H236" i="1" s="1"/>
  <c r="G236" i="1" s="1"/>
  <c r="F233" i="2"/>
  <c r="I232" i="1" s="1"/>
  <c r="E233" i="2"/>
  <c r="E232" i="2"/>
  <c r="F231" i="2"/>
  <c r="I220" i="1" s="1"/>
  <c r="E231" i="2"/>
  <c r="H220" i="1" s="1"/>
  <c r="G220" i="1" s="1"/>
  <c r="E230" i="2"/>
  <c r="H218" i="1" s="1"/>
  <c r="G218" i="1" s="1"/>
  <c r="E229" i="2"/>
  <c r="H231" i="1" s="1"/>
  <c r="G231" i="1" s="1"/>
  <c r="E228" i="2"/>
  <c r="H226" i="1" s="1"/>
  <c r="G226" i="1" s="1"/>
  <c r="E227" i="2"/>
  <c r="H228" i="1" s="1"/>
  <c r="G228" i="1" s="1"/>
  <c r="E226" i="2"/>
  <c r="F225" i="2"/>
  <c r="E225" i="2"/>
  <c r="H227" i="1" s="1"/>
  <c r="G227" i="1" s="1"/>
  <c r="E224" i="2"/>
  <c r="H229" i="1" s="1"/>
  <c r="G229" i="1" s="1"/>
  <c r="F223" i="2"/>
  <c r="I222" i="1" s="1"/>
  <c r="E223" i="2"/>
  <c r="H222" i="1" s="1"/>
  <c r="G222" i="1" s="1"/>
  <c r="G222" i="2"/>
  <c r="J224" i="1" s="1"/>
  <c r="F222" i="2"/>
  <c r="I224" i="1" s="1"/>
  <c r="E222" i="2"/>
  <c r="F221" i="2"/>
  <c r="E221" i="2"/>
  <c r="H219" i="1" s="1"/>
  <c r="G219" i="1" s="1"/>
  <c r="E220" i="2"/>
  <c r="H221" i="1" s="1"/>
  <c r="G221" i="1" s="1"/>
  <c r="E219" i="2"/>
  <c r="H223" i="1" s="1"/>
  <c r="G223" i="1" s="1"/>
  <c r="E218" i="2"/>
  <c r="H101" i="1" s="1"/>
  <c r="G101" i="1" s="1"/>
  <c r="F217" i="2"/>
  <c r="I72" i="1" s="1"/>
  <c r="E217" i="2"/>
  <c r="H72" i="1" s="1"/>
  <c r="G72" i="1" s="1"/>
  <c r="E216" i="2"/>
  <c r="F215" i="2"/>
  <c r="I94" i="1" s="1"/>
  <c r="E215" i="2"/>
  <c r="H94" i="1" s="1"/>
  <c r="G94" i="1" s="1"/>
  <c r="E214" i="2"/>
  <c r="H217" i="1" s="1"/>
  <c r="G217" i="1" s="1"/>
  <c r="F213" i="2"/>
  <c r="I207" i="1" s="1"/>
  <c r="E213" i="2"/>
  <c r="H207" i="1" s="1"/>
  <c r="G207" i="1" s="1"/>
  <c r="E212" i="2"/>
  <c r="H91" i="1" s="1"/>
  <c r="G91" i="1" s="1"/>
  <c r="E211" i="2"/>
  <c r="E210" i="2"/>
  <c r="E209" i="2"/>
  <c r="F208" i="2"/>
  <c r="I209" i="1" s="1"/>
  <c r="E208" i="2"/>
  <c r="H209" i="1" s="1"/>
  <c r="G209" i="1" s="1"/>
  <c r="E207" i="2"/>
  <c r="H202" i="1" s="1"/>
  <c r="G202" i="1" s="1"/>
  <c r="E206" i="2"/>
  <c r="H199" i="1" s="1"/>
  <c r="G199" i="1" s="1"/>
  <c r="E205" i="2"/>
  <c r="H205" i="1" s="1"/>
  <c r="G205" i="1" s="1"/>
  <c r="E204" i="2"/>
  <c r="H32" i="1" s="1"/>
  <c r="G32" i="1" s="1"/>
  <c r="E203" i="2"/>
  <c r="E202" i="2"/>
  <c r="E201" i="2"/>
  <c r="H192" i="1" s="1"/>
  <c r="G192" i="1" s="1"/>
  <c r="H200" i="2"/>
  <c r="K206" i="1" s="1"/>
  <c r="G200" i="2"/>
  <c r="J206" i="1" s="1"/>
  <c r="F200" i="2"/>
  <c r="I206" i="1" s="1"/>
  <c r="E200" i="2"/>
  <c r="H206" i="1" s="1"/>
  <c r="G206" i="1" s="1"/>
  <c r="E199" i="2"/>
  <c r="H30" i="1" s="1"/>
  <c r="G30" i="1" s="1"/>
  <c r="F198" i="2"/>
  <c r="E198" i="2"/>
  <c r="G197" i="2"/>
  <c r="J204" i="1" s="1"/>
  <c r="F197" i="2"/>
  <c r="I204" i="1" s="1"/>
  <c r="E197" i="2"/>
  <c r="H204" i="1" s="1"/>
  <c r="G204" i="1" s="1"/>
  <c r="E196" i="2"/>
  <c r="H208" i="1" s="1"/>
  <c r="G208" i="1" s="1"/>
  <c r="E195" i="2"/>
  <c r="H201" i="1" s="1"/>
  <c r="G201" i="1" s="1"/>
  <c r="G194" i="2"/>
  <c r="J189" i="1" s="1"/>
  <c r="F194" i="2"/>
  <c r="E194" i="2"/>
  <c r="E193" i="2"/>
  <c r="H188" i="1" s="1"/>
  <c r="G188" i="1" s="1"/>
  <c r="F192" i="2"/>
  <c r="I203" i="1" s="1"/>
  <c r="E192" i="2"/>
  <c r="H203" i="1" s="1"/>
  <c r="G203" i="1" s="1"/>
  <c r="E191" i="2"/>
  <c r="H29" i="1" s="1"/>
  <c r="G29" i="1" s="1"/>
  <c r="E190" i="2"/>
  <c r="H190" i="1" s="1"/>
  <c r="G190" i="1" s="1"/>
  <c r="E189" i="2"/>
  <c r="H186" i="1" s="1"/>
  <c r="G186" i="1" s="1"/>
  <c r="F188" i="2"/>
  <c r="E188" i="2"/>
  <c r="H181" i="1" s="1"/>
  <c r="G181" i="1" s="1"/>
  <c r="I187" i="2"/>
  <c r="L177" i="1" s="1"/>
  <c r="H187" i="2"/>
  <c r="K177" i="1" s="1"/>
  <c r="G187" i="2"/>
  <c r="F187" i="2"/>
  <c r="I177" i="1" s="1"/>
  <c r="E187" i="2"/>
  <c r="H177" i="1" s="1"/>
  <c r="G177" i="1" s="1"/>
  <c r="E186" i="2"/>
  <c r="H28" i="1" s="1"/>
  <c r="G28" i="1" s="1"/>
  <c r="F185" i="2"/>
  <c r="E185" i="2"/>
  <c r="H178" i="1" s="1"/>
  <c r="G178" i="1" s="1"/>
  <c r="F184" i="2"/>
  <c r="I185" i="1" s="1"/>
  <c r="E184" i="2"/>
  <c r="H185" i="1" s="1"/>
  <c r="G185" i="1" s="1"/>
  <c r="F183" i="2"/>
  <c r="I184" i="1" s="1"/>
  <c r="E183" i="2"/>
  <c r="H184" i="1" s="1"/>
  <c r="G184" i="1" s="1"/>
  <c r="E182" i="2"/>
  <c r="H196" i="1" s="1"/>
  <c r="G196" i="1" s="1"/>
  <c r="E181" i="2"/>
  <c r="H27" i="1" s="1"/>
  <c r="G27" i="1" s="1"/>
  <c r="F180" i="2"/>
  <c r="E180" i="2"/>
  <c r="H176" i="1" s="1"/>
  <c r="G176" i="1" s="1"/>
  <c r="F179" i="2"/>
  <c r="I183" i="1" s="1"/>
  <c r="E179" i="2"/>
  <c r="H183" i="1" s="1"/>
  <c r="G183" i="1" s="1"/>
  <c r="G178" i="2"/>
  <c r="J180" i="1" s="1"/>
  <c r="F178" i="2"/>
  <c r="I180" i="1" s="1"/>
  <c r="E178" i="2"/>
  <c r="H180" i="1" s="1"/>
  <c r="G180" i="1" s="1"/>
  <c r="E177" i="2"/>
  <c r="H100" i="1" s="1"/>
  <c r="G100" i="1" s="1"/>
  <c r="E176" i="2"/>
  <c r="E175" i="2"/>
  <c r="E174" i="2"/>
  <c r="H175" i="1" s="1"/>
  <c r="G175" i="1" s="1"/>
  <c r="F173" i="2"/>
  <c r="I168" i="1" s="1"/>
  <c r="E173" i="2"/>
  <c r="H168" i="1" s="1"/>
  <c r="G168" i="1" s="1"/>
  <c r="F172" i="2"/>
  <c r="I172" i="1" s="1"/>
  <c r="E172" i="2"/>
  <c r="H172" i="1" s="1"/>
  <c r="G172" i="1" s="1"/>
  <c r="F171" i="2"/>
  <c r="I165" i="1" s="1"/>
  <c r="E171" i="2"/>
  <c r="E170" i="2"/>
  <c r="H169" i="2"/>
  <c r="K4" i="1" s="1"/>
  <c r="G169" i="2"/>
  <c r="J4" i="1" s="1"/>
  <c r="F169" i="2"/>
  <c r="I4" i="1" s="1"/>
  <c r="E169" i="2"/>
  <c r="H4" i="1" s="1"/>
  <c r="G4" i="1" s="1"/>
  <c r="E168" i="2"/>
  <c r="H26" i="1" s="1"/>
  <c r="G26" i="1" s="1"/>
  <c r="E167" i="2"/>
  <c r="H169" i="1" s="1"/>
  <c r="G169" i="1" s="1"/>
  <c r="E166" i="2"/>
  <c r="F165" i="2"/>
  <c r="E165" i="2"/>
  <c r="H173" i="1" s="1"/>
  <c r="G173" i="1" s="1"/>
  <c r="E164" i="2"/>
  <c r="H170" i="1" s="1"/>
  <c r="G170" i="1" s="1"/>
  <c r="E163" i="2"/>
  <c r="H167" i="1" s="1"/>
  <c r="G167" i="1" s="1"/>
  <c r="G162" i="2"/>
  <c r="J164" i="1" s="1"/>
  <c r="F162" i="2"/>
  <c r="I164" i="1" s="1"/>
  <c r="E162" i="2"/>
  <c r="H164" i="1" s="1"/>
  <c r="G164" i="1" s="1"/>
  <c r="E161" i="2"/>
  <c r="E160" i="2"/>
  <c r="E159" i="2"/>
  <c r="H154" i="1" s="1"/>
  <c r="G154" i="1" s="1"/>
  <c r="F158" i="2"/>
  <c r="I145" i="1" s="1"/>
  <c r="E158" i="2"/>
  <c r="H145" i="1" s="1"/>
  <c r="G145" i="1" s="1"/>
  <c r="E157" i="2"/>
  <c r="H147" i="1" s="1"/>
  <c r="G147" i="1" s="1"/>
  <c r="G156" i="2"/>
  <c r="J152" i="1" s="1"/>
  <c r="F156" i="2"/>
  <c r="I152" i="1" s="1"/>
  <c r="E156" i="2"/>
  <c r="F155" i="2"/>
  <c r="E155" i="2"/>
  <c r="H25" i="1" s="1"/>
  <c r="G25" i="1" s="1"/>
  <c r="E154" i="2"/>
  <c r="H160" i="1" s="1"/>
  <c r="G160" i="1" s="1"/>
  <c r="F153" i="2"/>
  <c r="I151" i="1" s="1"/>
  <c r="E153" i="2"/>
  <c r="H151" i="1" s="1"/>
  <c r="G151" i="1" s="1"/>
  <c r="E152" i="2"/>
  <c r="H150" i="1" s="1"/>
  <c r="G150" i="1" s="1"/>
  <c r="F151" i="2"/>
  <c r="I174" i="1" s="1"/>
  <c r="E151" i="2"/>
  <c r="F150" i="2"/>
  <c r="E150" i="2"/>
  <c r="H143" i="1" s="1"/>
  <c r="G143" i="1" s="1"/>
  <c r="E149" i="2"/>
  <c r="H158" i="1" s="1"/>
  <c r="G158" i="1" s="1"/>
  <c r="E148" i="2"/>
  <c r="H163" i="1" s="1"/>
  <c r="G163" i="1" s="1"/>
  <c r="E147" i="2"/>
  <c r="H148" i="1" s="1"/>
  <c r="G148" i="1" s="1"/>
  <c r="E146" i="2"/>
  <c r="H187" i="1" s="1"/>
  <c r="G187" i="1" s="1"/>
  <c r="F145" i="2"/>
  <c r="I149" i="1" s="1"/>
  <c r="E145" i="2"/>
  <c r="F144" i="2"/>
  <c r="E144" i="2"/>
  <c r="H144" i="1" s="1"/>
  <c r="G144" i="1" s="1"/>
  <c r="E143" i="2"/>
  <c r="H195" i="1" s="1"/>
  <c r="G195" i="1" s="1"/>
  <c r="I142" i="2"/>
  <c r="L159" i="1" s="1"/>
  <c r="H142" i="2"/>
  <c r="K159" i="1" s="1"/>
  <c r="G142" i="2"/>
  <c r="J159" i="1" s="1"/>
  <c r="F142" i="2"/>
  <c r="I159" i="1" s="1"/>
  <c r="E142" i="2"/>
  <c r="G141" i="2"/>
  <c r="F141" i="2"/>
  <c r="I156" i="1" s="1"/>
  <c r="E141" i="2"/>
  <c r="H156" i="1" s="1"/>
  <c r="G156" i="1" s="1"/>
  <c r="E140" i="2"/>
  <c r="H157" i="1" s="1"/>
  <c r="G157" i="1" s="1"/>
  <c r="G139" i="2"/>
  <c r="J161" i="1" s="1"/>
  <c r="F139" i="2"/>
  <c r="I161" i="1" s="1"/>
  <c r="E139" i="2"/>
  <c r="H161" i="1" s="1"/>
  <c r="G161" i="1" s="1"/>
  <c r="E138" i="2"/>
  <c r="E137" i="2"/>
  <c r="G136" i="2"/>
  <c r="J23" i="1" s="1"/>
  <c r="F136" i="2"/>
  <c r="I23" i="1" s="1"/>
  <c r="E136" i="2"/>
  <c r="H23" i="1" s="1"/>
  <c r="G23" i="1" s="1"/>
  <c r="E135" i="2"/>
  <c r="H22" i="1" s="1"/>
  <c r="G22" i="1" s="1"/>
  <c r="F134" i="2"/>
  <c r="I140" i="1" s="1"/>
  <c r="E134" i="2"/>
  <c r="H140" i="1" s="1"/>
  <c r="G140" i="1" s="1"/>
  <c r="E133" i="2"/>
  <c r="F132" i="2"/>
  <c r="E132" i="2"/>
  <c r="H213" i="1" s="1"/>
  <c r="G213" i="1" s="1"/>
  <c r="E131" i="2"/>
  <c r="E130" i="2"/>
  <c r="H194" i="1" s="1"/>
  <c r="G194" i="1" s="1"/>
  <c r="F129" i="2"/>
  <c r="I139" i="1" s="1"/>
  <c r="E129" i="2"/>
  <c r="H139" i="1" s="1"/>
  <c r="G139" i="1" s="1"/>
  <c r="E128" i="2"/>
  <c r="H138" i="1" s="1"/>
  <c r="G138" i="1" s="1"/>
  <c r="F127" i="2"/>
  <c r="E127" i="2"/>
  <c r="E126" i="2"/>
  <c r="H70" i="1" s="1"/>
  <c r="G70" i="1" s="1"/>
  <c r="E125" i="2"/>
  <c r="H136" i="1" s="1"/>
  <c r="G136" i="1" s="1"/>
  <c r="F124" i="2"/>
  <c r="I135" i="1" s="1"/>
  <c r="E124" i="2"/>
  <c r="H135" i="1" s="1"/>
  <c r="G135" i="1" s="1"/>
  <c r="E123" i="2"/>
  <c r="H134" i="1" s="1"/>
  <c r="G134" i="1" s="1"/>
  <c r="E122" i="2"/>
  <c r="H193" i="1" s="1"/>
  <c r="G193" i="1" s="1"/>
  <c r="G121" i="2"/>
  <c r="F121" i="2"/>
  <c r="E121" i="2"/>
  <c r="H78" i="1" s="1"/>
  <c r="G78" i="1" s="1"/>
  <c r="E120" i="2"/>
  <c r="H133" i="1" s="1"/>
  <c r="G133" i="1" s="1"/>
  <c r="E119" i="2"/>
  <c r="H67" i="1" s="1"/>
  <c r="G67" i="1" s="1"/>
  <c r="F118" i="2"/>
  <c r="I137" i="1" s="1"/>
  <c r="E118" i="2"/>
  <c r="H137" i="1" s="1"/>
  <c r="G137" i="1" s="1"/>
  <c r="F117" i="2"/>
  <c r="I132" i="1" s="1"/>
  <c r="E117" i="2"/>
  <c r="E116" i="2"/>
  <c r="E115" i="2"/>
  <c r="H130" i="1" s="1"/>
  <c r="G130" i="1" s="1"/>
  <c r="E114" i="2"/>
  <c r="H127" i="1" s="1"/>
  <c r="G127" i="1" s="1"/>
  <c r="E113" i="2"/>
  <c r="H129" i="1" s="1"/>
  <c r="G129" i="1" s="1"/>
  <c r="G112" i="2"/>
  <c r="J21" i="1" s="1"/>
  <c r="F112" i="2"/>
  <c r="I21" i="1" s="1"/>
  <c r="E112" i="2"/>
  <c r="H21" i="1" s="1"/>
  <c r="G21" i="1" s="1"/>
  <c r="E111" i="2"/>
  <c r="E110" i="2"/>
  <c r="F109" i="2"/>
  <c r="I124" i="1" s="1"/>
  <c r="E109" i="2"/>
  <c r="H124" i="1" s="1"/>
  <c r="G124" i="1" s="1"/>
  <c r="E108" i="2"/>
  <c r="H62" i="1" s="1"/>
  <c r="G62" i="1" s="1"/>
  <c r="F107" i="2"/>
  <c r="I121" i="1" s="1"/>
  <c r="E107" i="2"/>
  <c r="H121" i="1" s="1"/>
  <c r="G121" i="1" s="1"/>
  <c r="E106" i="2"/>
  <c r="H125" i="1" s="1"/>
  <c r="G125" i="1" s="1"/>
  <c r="E105" i="2"/>
  <c r="F104" i="2"/>
  <c r="E104" i="2"/>
  <c r="H20" i="1" s="1"/>
  <c r="G20" i="1" s="1"/>
  <c r="E103" i="2"/>
  <c r="H122" i="1" s="1"/>
  <c r="G122" i="1" s="1"/>
  <c r="E102" i="2"/>
  <c r="H19" i="1" s="1"/>
  <c r="G19" i="1" s="1"/>
  <c r="F101" i="2"/>
  <c r="I116" i="1" s="1"/>
  <c r="E101" i="2"/>
  <c r="H116" i="1" s="1"/>
  <c r="G116" i="1" s="1"/>
  <c r="E100" i="2"/>
  <c r="H18" i="1" s="1"/>
  <c r="G18" i="1" s="1"/>
  <c r="E99" i="2"/>
  <c r="E98" i="2"/>
  <c r="F97" i="2"/>
  <c r="I120" i="1" s="1"/>
  <c r="E97" i="2"/>
  <c r="H120" i="1" s="1"/>
  <c r="G120" i="1" s="1"/>
  <c r="E96" i="2"/>
  <c r="E95" i="2"/>
  <c r="H114" i="1" s="1"/>
  <c r="G114" i="1" s="1"/>
  <c r="F94" i="2"/>
  <c r="I110" i="1" s="1"/>
  <c r="E94" i="2"/>
  <c r="H110" i="1" s="1"/>
  <c r="G110" i="1" s="1"/>
  <c r="E93" i="2"/>
  <c r="E92" i="2"/>
  <c r="H211" i="1" s="1"/>
  <c r="G211" i="1" s="1"/>
  <c r="E91" i="2"/>
  <c r="H17" i="1" s="1"/>
  <c r="G17" i="1" s="1"/>
  <c r="G90" i="2"/>
  <c r="J92" i="1" s="1"/>
  <c r="F90" i="2"/>
  <c r="I92" i="1" s="1"/>
  <c r="E90" i="2"/>
  <c r="H92" i="1" s="1"/>
  <c r="G92" i="1" s="1"/>
  <c r="E89" i="2"/>
  <c r="H109" i="1" s="1"/>
  <c r="G109" i="1" s="1"/>
  <c r="E88" i="2"/>
  <c r="H113" i="1" s="1"/>
  <c r="G113" i="1" s="1"/>
  <c r="E87" i="2"/>
  <c r="F86" i="2"/>
  <c r="E86" i="2"/>
  <c r="H107" i="1" s="1"/>
  <c r="G107" i="1" s="1"/>
  <c r="E85" i="2"/>
  <c r="E84" i="2"/>
  <c r="H105" i="1" s="1"/>
  <c r="G105" i="1" s="1"/>
  <c r="E83" i="2"/>
  <c r="H112" i="1" s="1"/>
  <c r="G112" i="1" s="1"/>
  <c r="E82" i="2"/>
  <c r="H99" i="1" s="1"/>
  <c r="G99" i="1" s="1"/>
  <c r="E81" i="2"/>
  <c r="H104" i="1" s="1"/>
  <c r="G104" i="1" s="1"/>
  <c r="E80" i="2"/>
  <c r="I79" i="2"/>
  <c r="H79" i="2"/>
  <c r="G79" i="2"/>
  <c r="F79" i="2"/>
  <c r="E79" i="2"/>
  <c r="E78" i="2"/>
  <c r="H102" i="1" s="1"/>
  <c r="G102" i="1" s="1"/>
  <c r="E77" i="2"/>
  <c r="H16" i="1" s="1"/>
  <c r="G16" i="1" s="1"/>
  <c r="F76" i="2"/>
  <c r="E76" i="2"/>
  <c r="E75" i="2"/>
  <c r="H155" i="1" s="1"/>
  <c r="G155" i="1" s="1"/>
  <c r="E74" i="2"/>
  <c r="H96" i="1" s="1"/>
  <c r="G96" i="1" s="1"/>
  <c r="E73" i="2"/>
  <c r="H98" i="1" s="1"/>
  <c r="G98" i="1" s="1"/>
  <c r="G72" i="2"/>
  <c r="J15" i="1" s="1"/>
  <c r="F72" i="2"/>
  <c r="I15" i="1" s="1"/>
  <c r="E72" i="2"/>
  <c r="H15" i="1" s="1"/>
  <c r="G15" i="1" s="1"/>
  <c r="F71" i="2"/>
  <c r="E71" i="2"/>
  <c r="I70" i="2"/>
  <c r="L14" i="1" s="1"/>
  <c r="H70" i="2"/>
  <c r="K14" i="1" s="1"/>
  <c r="G70" i="2"/>
  <c r="H14" i="1" s="1"/>
  <c r="G14" i="1" s="1"/>
  <c r="F70" i="2"/>
  <c r="I14" i="1" s="1"/>
  <c r="E70" i="2"/>
  <c r="J14" i="1" s="1"/>
  <c r="G69" i="2"/>
  <c r="J93" i="1" s="1"/>
  <c r="F69" i="2"/>
  <c r="E69" i="2"/>
  <c r="G68" i="2"/>
  <c r="J246" i="1" s="1"/>
  <c r="F68" i="2"/>
  <c r="I246" i="1" s="1"/>
  <c r="E68" i="2"/>
  <c r="H246" i="1" s="1"/>
  <c r="G246" i="1" s="1"/>
  <c r="E67" i="2"/>
  <c r="H90" i="1" s="1"/>
  <c r="G90" i="1" s="1"/>
  <c r="E66" i="2"/>
  <c r="H13" i="1" s="1"/>
  <c r="G13" i="1" s="1"/>
  <c r="E65" i="2"/>
  <c r="H89" i="1" s="1"/>
  <c r="G89" i="1" s="1"/>
  <c r="E64" i="2"/>
  <c r="E63" i="2"/>
  <c r="E62" i="2"/>
  <c r="H87" i="1" s="1"/>
  <c r="G87" i="1" s="1"/>
  <c r="E61" i="2"/>
  <c r="H12" i="1" s="1"/>
  <c r="G12" i="1" s="1"/>
  <c r="H60" i="2"/>
  <c r="K86" i="1" s="1"/>
  <c r="G60" i="2"/>
  <c r="J86" i="1" s="1"/>
  <c r="F60" i="2"/>
  <c r="I86" i="1" s="1"/>
  <c r="E60" i="2"/>
  <c r="H86" i="1" s="1"/>
  <c r="G86" i="1" s="1"/>
  <c r="E59" i="2"/>
  <c r="E58" i="2"/>
  <c r="F57" i="2"/>
  <c r="I9" i="1" s="1"/>
  <c r="E57" i="2"/>
  <c r="H9" i="1" s="1"/>
  <c r="G9" i="1" s="1"/>
  <c r="E56" i="2"/>
  <c r="H75" i="1" s="1"/>
  <c r="G75" i="1" s="1"/>
  <c r="F55" i="2"/>
  <c r="I84" i="1" s="1"/>
  <c r="E55" i="2"/>
  <c r="H84" i="1" s="1"/>
  <c r="G84" i="1" s="1"/>
  <c r="E54" i="2"/>
  <c r="H66" i="1" s="1"/>
  <c r="G66" i="1" s="1"/>
  <c r="E53" i="2"/>
  <c r="E52" i="2"/>
  <c r="E51" i="2"/>
  <c r="H77" i="1" s="1"/>
  <c r="G77" i="1" s="1"/>
  <c r="E50" i="2"/>
  <c r="H74" i="1" s="1"/>
  <c r="G74" i="1" s="1"/>
  <c r="F49" i="2"/>
  <c r="I68" i="1" s="1"/>
  <c r="E49" i="2"/>
  <c r="H68" i="1" s="1"/>
  <c r="G68" i="1" s="1"/>
  <c r="E48" i="2"/>
  <c r="H73" i="1" s="1"/>
  <c r="G73" i="1" s="1"/>
  <c r="F47" i="2"/>
  <c r="I81" i="1" s="1"/>
  <c r="E47" i="2"/>
  <c r="E46" i="2"/>
  <c r="H45" i="2"/>
  <c r="K5" i="1" s="1"/>
  <c r="G45" i="2"/>
  <c r="J5" i="1" s="1"/>
  <c r="F45" i="2"/>
  <c r="I5" i="1" s="1"/>
  <c r="E45" i="2"/>
  <c r="H5" i="1" s="1"/>
  <c r="G5" i="1" s="1"/>
  <c r="E44" i="2"/>
  <c r="H80" i="1" s="1"/>
  <c r="G80" i="1" s="1"/>
  <c r="F43" i="2"/>
  <c r="I71" i="1" s="1"/>
  <c r="E43" i="2"/>
  <c r="E42" i="2"/>
  <c r="E41" i="2"/>
  <c r="H76" i="1" s="1"/>
  <c r="G76" i="1" s="1"/>
  <c r="F40" i="2"/>
  <c r="I69" i="1" s="1"/>
  <c r="E40" i="2"/>
  <c r="H69" i="1" s="1"/>
  <c r="G69" i="1" s="1"/>
  <c r="E39" i="2"/>
  <c r="H52" i="1" s="1"/>
  <c r="G52" i="1" s="1"/>
  <c r="F38" i="2"/>
  <c r="I51" i="1" s="1"/>
  <c r="E38" i="2"/>
  <c r="H51" i="1" s="1"/>
  <c r="G51" i="1" s="1"/>
  <c r="F37" i="2"/>
  <c r="E37" i="2"/>
  <c r="E36" i="2"/>
  <c r="H60" i="1" s="1"/>
  <c r="G60" i="1" s="1"/>
  <c r="E35" i="2"/>
  <c r="E34" i="2"/>
  <c r="H47" i="1" s="1"/>
  <c r="G47" i="1" s="1"/>
  <c r="E33" i="2"/>
  <c r="H61" i="1" s="1"/>
  <c r="G61" i="1" s="1"/>
  <c r="E32" i="2"/>
  <c r="H57" i="1" s="1"/>
  <c r="G57" i="1" s="1"/>
  <c r="H31" i="2"/>
  <c r="K56" i="1" s="1"/>
  <c r="G31" i="2"/>
  <c r="F31" i="2"/>
  <c r="I56" i="1" s="1"/>
  <c r="E31" i="2"/>
  <c r="H56" i="1" s="1"/>
  <c r="G56" i="1" s="1"/>
  <c r="E30" i="2"/>
  <c r="E29" i="2"/>
  <c r="H54" i="1" s="1"/>
  <c r="G54" i="1" s="1"/>
  <c r="E28" i="2"/>
  <c r="H191" i="1" s="1"/>
  <c r="G191" i="1" s="1"/>
  <c r="E27" i="2"/>
  <c r="H53" i="1" s="1"/>
  <c r="G53" i="1" s="1"/>
  <c r="E26" i="2"/>
  <c r="H65" i="1" s="1"/>
  <c r="G65" i="1" s="1"/>
  <c r="E25" i="2"/>
  <c r="E24" i="2"/>
  <c r="E23" i="2"/>
  <c r="H64" i="1" s="1"/>
  <c r="G64" i="1" s="1"/>
  <c r="G22" i="2"/>
  <c r="F22" i="2"/>
  <c r="I7" i="1" s="1"/>
  <c r="E22" i="2"/>
  <c r="H7" i="1" s="1"/>
  <c r="G7" i="1" s="1"/>
  <c r="E21" i="2"/>
  <c r="H49" i="1" s="1"/>
  <c r="G49" i="1" s="1"/>
  <c r="E20" i="2"/>
  <c r="H50" i="1" s="1"/>
  <c r="G50" i="1" s="1"/>
  <c r="G19" i="2"/>
  <c r="F19" i="2"/>
  <c r="E19" i="2"/>
  <c r="H58" i="1" s="1"/>
  <c r="G58" i="1" s="1"/>
  <c r="E18" i="2"/>
  <c r="H46" i="1" s="1"/>
  <c r="G46" i="1" s="1"/>
  <c r="E17" i="2"/>
  <c r="H250" i="1" s="1"/>
  <c r="G250" i="1" s="1"/>
  <c r="F16" i="2"/>
  <c r="I44" i="1" s="1"/>
  <c r="E16" i="2"/>
  <c r="H44" i="1" s="1"/>
  <c r="G44" i="1" s="1"/>
  <c r="E15" i="2"/>
  <c r="H45" i="1" s="1"/>
  <c r="G45" i="1" s="1"/>
  <c r="E14" i="2"/>
  <c r="F13" i="2"/>
  <c r="I36" i="1" s="1"/>
  <c r="E13" i="2"/>
  <c r="H36" i="1" s="1"/>
  <c r="G36" i="1" s="1"/>
  <c r="E12" i="2"/>
  <c r="H42" i="1" s="1"/>
  <c r="G42" i="1" s="1"/>
  <c r="H11" i="2"/>
  <c r="K40" i="1" s="1"/>
  <c r="G11" i="2"/>
  <c r="J40" i="1" s="1"/>
  <c r="F11" i="2"/>
  <c r="I40" i="1" s="1"/>
  <c r="E11" i="2"/>
  <c r="H40" i="1" s="1"/>
  <c r="G40" i="1" s="1"/>
  <c r="E10" i="2"/>
  <c r="E9" i="2"/>
  <c r="E8" i="2"/>
  <c r="H34" i="1" s="1"/>
  <c r="G34" i="1" s="1"/>
  <c r="E7" i="2"/>
  <c r="H39" i="1" s="1"/>
  <c r="G39" i="1" s="1"/>
  <c r="E6" i="2"/>
  <c r="H41" i="1" s="1"/>
  <c r="G41" i="1" s="1"/>
  <c r="F5" i="2"/>
  <c r="I33" i="1" s="1"/>
  <c r="E5" i="2"/>
  <c r="H33" i="1" s="1"/>
  <c r="G33" i="1" s="1"/>
  <c r="E4" i="2"/>
  <c r="H234" i="1" s="1"/>
  <c r="G234" i="1" s="1"/>
  <c r="E3" i="2"/>
  <c r="M250" i="1"/>
  <c r="L250" i="1"/>
  <c r="K250" i="1"/>
  <c r="J250" i="1"/>
  <c r="I250" i="1"/>
  <c r="M249" i="1"/>
  <c r="L249" i="1"/>
  <c r="K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M245" i="1"/>
  <c r="L245" i="1"/>
  <c r="K245" i="1"/>
  <c r="J245" i="1"/>
  <c r="I245" i="1"/>
  <c r="H245" i="1"/>
  <c r="G245" i="1" s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H235" i="1"/>
  <c r="G235" i="1" s="1"/>
  <c r="M234" i="1"/>
  <c r="L234" i="1"/>
  <c r="K234" i="1"/>
  <c r="J234" i="1"/>
  <c r="I234" i="1"/>
  <c r="M233" i="1"/>
  <c r="L233" i="1"/>
  <c r="K233" i="1"/>
  <c r="J233" i="1"/>
  <c r="I233" i="1"/>
  <c r="H233" i="1"/>
  <c r="G233" i="1" s="1"/>
  <c r="M232" i="1"/>
  <c r="L232" i="1"/>
  <c r="K232" i="1"/>
  <c r="J232" i="1"/>
  <c r="H232" i="1"/>
  <c r="G232" i="1" s="1"/>
  <c r="M231" i="1"/>
  <c r="L231" i="1"/>
  <c r="K231" i="1"/>
  <c r="J231" i="1"/>
  <c r="I231" i="1"/>
  <c r="M230" i="1"/>
  <c r="L230" i="1"/>
  <c r="K230" i="1"/>
  <c r="J230" i="1"/>
  <c r="I230" i="1"/>
  <c r="H230" i="1"/>
  <c r="G230" i="1" s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H225" i="1"/>
  <c r="G225" i="1" s="1"/>
  <c r="M224" i="1"/>
  <c r="L224" i="1"/>
  <c r="K224" i="1"/>
  <c r="H224" i="1"/>
  <c r="G224" i="1" s="1"/>
  <c r="M223" i="1"/>
  <c r="L223" i="1"/>
  <c r="K223" i="1"/>
  <c r="J223" i="1"/>
  <c r="I223" i="1"/>
  <c r="M222" i="1"/>
  <c r="L222" i="1"/>
  <c r="K222" i="1"/>
  <c r="J222" i="1"/>
  <c r="M221" i="1"/>
  <c r="L221" i="1"/>
  <c r="K221" i="1"/>
  <c r="J221" i="1"/>
  <c r="I221" i="1"/>
  <c r="M220" i="1"/>
  <c r="L220" i="1"/>
  <c r="K220" i="1"/>
  <c r="J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H216" i="1"/>
  <c r="G216" i="1" s="1"/>
  <c r="M215" i="1"/>
  <c r="L215" i="1"/>
  <c r="K215" i="1"/>
  <c r="J215" i="1"/>
  <c r="I215" i="1"/>
  <c r="H215" i="1"/>
  <c r="G215" i="1" s="1"/>
  <c r="M214" i="1"/>
  <c r="L214" i="1"/>
  <c r="K214" i="1"/>
  <c r="J214" i="1"/>
  <c r="I214" i="1"/>
  <c r="H214" i="1"/>
  <c r="G214" i="1" s="1"/>
  <c r="M213" i="1"/>
  <c r="L213" i="1"/>
  <c r="K213" i="1"/>
  <c r="J213" i="1"/>
  <c r="I213" i="1"/>
  <c r="M212" i="1"/>
  <c r="L212" i="1"/>
  <c r="K212" i="1"/>
  <c r="J212" i="1"/>
  <c r="I212" i="1"/>
  <c r="H212" i="1"/>
  <c r="G212" i="1" s="1"/>
  <c r="M211" i="1"/>
  <c r="L211" i="1"/>
  <c r="K211" i="1"/>
  <c r="J211" i="1"/>
  <c r="I211" i="1"/>
  <c r="K210" i="1"/>
  <c r="J210" i="1"/>
  <c r="I210" i="1"/>
  <c r="M209" i="1"/>
  <c r="L209" i="1"/>
  <c r="K209" i="1"/>
  <c r="J209" i="1"/>
  <c r="M208" i="1"/>
  <c r="L208" i="1"/>
  <c r="K208" i="1"/>
  <c r="J208" i="1"/>
  <c r="I208" i="1"/>
  <c r="M207" i="1"/>
  <c r="L207" i="1"/>
  <c r="K207" i="1"/>
  <c r="J207" i="1"/>
  <c r="M206" i="1"/>
  <c r="L206" i="1"/>
  <c r="M205" i="1"/>
  <c r="L205" i="1"/>
  <c r="K205" i="1"/>
  <c r="J205" i="1"/>
  <c r="I205" i="1"/>
  <c r="M204" i="1"/>
  <c r="L204" i="1"/>
  <c r="K204" i="1"/>
  <c r="M203" i="1"/>
  <c r="L203" i="1"/>
  <c r="K203" i="1"/>
  <c r="J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H200" i="1"/>
  <c r="G200" i="1" s="1"/>
  <c r="M199" i="1"/>
  <c r="L199" i="1"/>
  <c r="K199" i="1"/>
  <c r="J199" i="1"/>
  <c r="I199" i="1"/>
  <c r="M198" i="1"/>
  <c r="L198" i="1"/>
  <c r="K198" i="1"/>
  <c r="J198" i="1"/>
  <c r="M197" i="1"/>
  <c r="L197" i="1"/>
  <c r="K197" i="1"/>
  <c r="J197" i="1"/>
  <c r="I197" i="1"/>
  <c r="H197" i="1"/>
  <c r="G197" i="1" s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I189" i="1"/>
  <c r="H189" i="1"/>
  <c r="G189" i="1" s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I182" i="1"/>
  <c r="H182" i="1"/>
  <c r="G182" i="1" s="1"/>
  <c r="M181" i="1"/>
  <c r="L181" i="1"/>
  <c r="K181" i="1"/>
  <c r="J181" i="1"/>
  <c r="I181" i="1"/>
  <c r="M180" i="1"/>
  <c r="L180" i="1"/>
  <c r="K180" i="1"/>
  <c r="M179" i="1"/>
  <c r="L179" i="1"/>
  <c r="K179" i="1"/>
  <c r="J179" i="1"/>
  <c r="I179" i="1"/>
  <c r="H179" i="1"/>
  <c r="G179" i="1" s="1"/>
  <c r="M178" i="1"/>
  <c r="L178" i="1"/>
  <c r="K178" i="1"/>
  <c r="J178" i="1"/>
  <c r="I178" i="1"/>
  <c r="M177" i="1"/>
  <c r="J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H174" i="1"/>
  <c r="G174" i="1" s="1"/>
  <c r="M173" i="1"/>
  <c r="L173" i="1"/>
  <c r="K173" i="1"/>
  <c r="J173" i="1"/>
  <c r="I173" i="1"/>
  <c r="M172" i="1"/>
  <c r="L172" i="1"/>
  <c r="K172" i="1"/>
  <c r="J172" i="1"/>
  <c r="M171" i="1"/>
  <c r="L171" i="1"/>
  <c r="K171" i="1"/>
  <c r="J171" i="1"/>
  <c r="I171" i="1"/>
  <c r="H171" i="1"/>
  <c r="G171" i="1" s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M167" i="1"/>
  <c r="L167" i="1"/>
  <c r="K167" i="1"/>
  <c r="J167" i="1"/>
  <c r="I167" i="1"/>
  <c r="M166" i="1"/>
  <c r="L166" i="1"/>
  <c r="K166" i="1"/>
  <c r="J166" i="1"/>
  <c r="I166" i="1"/>
  <c r="H166" i="1"/>
  <c r="G166" i="1" s="1"/>
  <c r="M165" i="1"/>
  <c r="L165" i="1"/>
  <c r="K165" i="1"/>
  <c r="J165" i="1"/>
  <c r="H165" i="1"/>
  <c r="G165" i="1" s="1"/>
  <c r="M164" i="1"/>
  <c r="L164" i="1"/>
  <c r="K164" i="1"/>
  <c r="M163" i="1"/>
  <c r="L163" i="1"/>
  <c r="K163" i="1"/>
  <c r="J163" i="1"/>
  <c r="I163" i="1"/>
  <c r="M162" i="1"/>
  <c r="L162" i="1"/>
  <c r="K162" i="1"/>
  <c r="J162" i="1"/>
  <c r="I162" i="1"/>
  <c r="H162" i="1"/>
  <c r="G162" i="1" s="1"/>
  <c r="M161" i="1"/>
  <c r="L161" i="1"/>
  <c r="K161" i="1"/>
  <c r="M160" i="1"/>
  <c r="L160" i="1"/>
  <c r="K160" i="1"/>
  <c r="J160" i="1"/>
  <c r="I160" i="1"/>
  <c r="M159" i="1"/>
  <c r="H159" i="1"/>
  <c r="G159" i="1" s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H152" i="1"/>
  <c r="G152" i="1" s="1"/>
  <c r="M151" i="1"/>
  <c r="L151" i="1"/>
  <c r="K151" i="1"/>
  <c r="J151" i="1"/>
  <c r="M150" i="1"/>
  <c r="L150" i="1"/>
  <c r="K150" i="1"/>
  <c r="J150" i="1"/>
  <c r="I150" i="1"/>
  <c r="M149" i="1"/>
  <c r="L149" i="1"/>
  <c r="K149" i="1"/>
  <c r="J149" i="1"/>
  <c r="H149" i="1"/>
  <c r="G149" i="1" s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H146" i="1"/>
  <c r="G146" i="1" s="1"/>
  <c r="M145" i="1"/>
  <c r="L145" i="1"/>
  <c r="K145" i="1"/>
  <c r="J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H142" i="1"/>
  <c r="G142" i="1" s="1"/>
  <c r="M141" i="1"/>
  <c r="L141" i="1"/>
  <c r="K141" i="1"/>
  <c r="J141" i="1"/>
  <c r="I141" i="1"/>
  <c r="H141" i="1"/>
  <c r="G141" i="1" s="1"/>
  <c r="M140" i="1"/>
  <c r="L140" i="1"/>
  <c r="K140" i="1"/>
  <c r="J140" i="1"/>
  <c r="M139" i="1"/>
  <c r="L139" i="1"/>
  <c r="K139" i="1"/>
  <c r="J139" i="1"/>
  <c r="M138" i="1"/>
  <c r="L138" i="1"/>
  <c r="K138" i="1"/>
  <c r="J138" i="1"/>
  <c r="I138" i="1"/>
  <c r="M137" i="1"/>
  <c r="L137" i="1"/>
  <c r="K137" i="1"/>
  <c r="J137" i="1"/>
  <c r="M136" i="1"/>
  <c r="L136" i="1"/>
  <c r="K136" i="1"/>
  <c r="J136" i="1"/>
  <c r="I136" i="1"/>
  <c r="M135" i="1"/>
  <c r="L135" i="1"/>
  <c r="K135" i="1"/>
  <c r="J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H132" i="1"/>
  <c r="G132" i="1" s="1"/>
  <c r="M131" i="1"/>
  <c r="L131" i="1"/>
  <c r="K131" i="1"/>
  <c r="J131" i="1"/>
  <c r="I131" i="1"/>
  <c r="H131" i="1"/>
  <c r="G131" i="1" s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H128" i="1"/>
  <c r="G128" i="1" s="1"/>
  <c r="M127" i="1"/>
  <c r="L127" i="1"/>
  <c r="K127" i="1"/>
  <c r="J127" i="1"/>
  <c r="I127" i="1"/>
  <c r="M126" i="1"/>
  <c r="L126" i="1"/>
  <c r="K126" i="1"/>
  <c r="J126" i="1"/>
  <c r="I126" i="1"/>
  <c r="H126" i="1"/>
  <c r="G126" i="1" s="1"/>
  <c r="M125" i="1"/>
  <c r="L125" i="1"/>
  <c r="K125" i="1"/>
  <c r="J125" i="1"/>
  <c r="I125" i="1"/>
  <c r="M124" i="1"/>
  <c r="L124" i="1"/>
  <c r="K124" i="1"/>
  <c r="J124" i="1"/>
  <c r="M123" i="1"/>
  <c r="L123" i="1"/>
  <c r="K123" i="1"/>
  <c r="J123" i="1"/>
  <c r="I123" i="1"/>
  <c r="H123" i="1"/>
  <c r="G123" i="1" s="1"/>
  <c r="M122" i="1"/>
  <c r="L122" i="1"/>
  <c r="K122" i="1"/>
  <c r="J122" i="1"/>
  <c r="I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I119" i="1"/>
  <c r="H119" i="1"/>
  <c r="G119" i="1" s="1"/>
  <c r="M118" i="1"/>
  <c r="L118" i="1"/>
  <c r="K118" i="1"/>
  <c r="J118" i="1"/>
  <c r="I118" i="1"/>
  <c r="H118" i="1"/>
  <c r="G118" i="1" s="1"/>
  <c r="M117" i="1"/>
  <c r="L117" i="1"/>
  <c r="K117" i="1"/>
  <c r="J117" i="1"/>
  <c r="I117" i="1"/>
  <c r="H117" i="1"/>
  <c r="G117" i="1" s="1"/>
  <c r="M116" i="1"/>
  <c r="L116" i="1"/>
  <c r="K116" i="1"/>
  <c r="J116" i="1"/>
  <c r="M115" i="1"/>
  <c r="L115" i="1"/>
  <c r="K115" i="1"/>
  <c r="J115" i="1"/>
  <c r="I115" i="1"/>
  <c r="H115" i="1"/>
  <c r="G115" i="1" s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H111" i="1"/>
  <c r="G111" i="1" s="1"/>
  <c r="M110" i="1"/>
  <c r="L110" i="1"/>
  <c r="K110" i="1"/>
  <c r="J110" i="1"/>
  <c r="M109" i="1"/>
  <c r="L109" i="1"/>
  <c r="K109" i="1"/>
  <c r="J109" i="1"/>
  <c r="I109" i="1"/>
  <c r="M108" i="1"/>
  <c r="L108" i="1"/>
  <c r="K108" i="1"/>
  <c r="J108" i="1"/>
  <c r="I108" i="1"/>
  <c r="H108" i="1"/>
  <c r="G108" i="1" s="1"/>
  <c r="M107" i="1"/>
  <c r="L107" i="1"/>
  <c r="K107" i="1"/>
  <c r="J107" i="1"/>
  <c r="I107" i="1"/>
  <c r="M106" i="1"/>
  <c r="L106" i="1"/>
  <c r="K106" i="1"/>
  <c r="J106" i="1"/>
  <c r="I106" i="1"/>
  <c r="H106" i="1"/>
  <c r="G106" i="1" s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H103" i="1"/>
  <c r="G103" i="1" s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H97" i="1"/>
  <c r="G97" i="1" s="1"/>
  <c r="M96" i="1"/>
  <c r="L96" i="1"/>
  <c r="K96" i="1"/>
  <c r="J96" i="1"/>
  <c r="I96" i="1"/>
  <c r="M95" i="1"/>
  <c r="L95" i="1"/>
  <c r="K95" i="1"/>
  <c r="J95" i="1"/>
  <c r="I95" i="1"/>
  <c r="H95" i="1"/>
  <c r="G95" i="1" s="1"/>
  <c r="M94" i="1"/>
  <c r="L94" i="1"/>
  <c r="K94" i="1"/>
  <c r="J94" i="1"/>
  <c r="M93" i="1"/>
  <c r="L93" i="1"/>
  <c r="K93" i="1"/>
  <c r="I93" i="1"/>
  <c r="H93" i="1"/>
  <c r="G93" i="1" s="1"/>
  <c r="M92" i="1"/>
  <c r="L92" i="1"/>
  <c r="K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H88" i="1"/>
  <c r="G88" i="1" s="1"/>
  <c r="M87" i="1"/>
  <c r="L87" i="1"/>
  <c r="K87" i="1"/>
  <c r="J87" i="1"/>
  <c r="I87" i="1"/>
  <c r="M86" i="1"/>
  <c r="L86" i="1"/>
  <c r="M85" i="1"/>
  <c r="L85" i="1"/>
  <c r="K85" i="1"/>
  <c r="J85" i="1"/>
  <c r="I85" i="1"/>
  <c r="H85" i="1"/>
  <c r="G85" i="1" s="1"/>
  <c r="M84" i="1"/>
  <c r="L84" i="1"/>
  <c r="K84" i="1"/>
  <c r="J84" i="1"/>
  <c r="M83" i="1"/>
  <c r="L83" i="1"/>
  <c r="K83" i="1"/>
  <c r="J83" i="1"/>
  <c r="I83" i="1"/>
  <c r="H83" i="1"/>
  <c r="G83" i="1" s="1"/>
  <c r="M82" i="1"/>
  <c r="L82" i="1"/>
  <c r="K82" i="1"/>
  <c r="J82" i="1"/>
  <c r="I82" i="1"/>
  <c r="H82" i="1"/>
  <c r="G82" i="1" s="1"/>
  <c r="M81" i="1"/>
  <c r="L81" i="1"/>
  <c r="K81" i="1"/>
  <c r="J81" i="1"/>
  <c r="H81" i="1"/>
  <c r="G81" i="1" s="1"/>
  <c r="M80" i="1"/>
  <c r="L80" i="1"/>
  <c r="K80" i="1"/>
  <c r="J80" i="1"/>
  <c r="I80" i="1"/>
  <c r="M79" i="1"/>
  <c r="L79" i="1"/>
  <c r="K79" i="1"/>
  <c r="J79" i="1"/>
  <c r="I79" i="1"/>
  <c r="H79" i="1"/>
  <c r="G79" i="1" s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M71" i="1"/>
  <c r="L71" i="1"/>
  <c r="K71" i="1"/>
  <c r="J71" i="1"/>
  <c r="H71" i="1"/>
  <c r="G71" i="1" s="1"/>
  <c r="M70" i="1"/>
  <c r="L70" i="1"/>
  <c r="K70" i="1"/>
  <c r="J70" i="1"/>
  <c r="I70" i="1"/>
  <c r="M69" i="1"/>
  <c r="L69" i="1"/>
  <c r="K69" i="1"/>
  <c r="J69" i="1"/>
  <c r="M68" i="1"/>
  <c r="L68" i="1"/>
  <c r="K68" i="1"/>
  <c r="J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H63" i="1"/>
  <c r="G63" i="1" s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H59" i="1"/>
  <c r="G59" i="1" s="1"/>
  <c r="M58" i="1"/>
  <c r="L58" i="1"/>
  <c r="K58" i="1"/>
  <c r="J58" i="1"/>
  <c r="I58" i="1"/>
  <c r="M57" i="1"/>
  <c r="L57" i="1"/>
  <c r="K57" i="1"/>
  <c r="J57" i="1"/>
  <c r="I57" i="1"/>
  <c r="M56" i="1"/>
  <c r="L56" i="1"/>
  <c r="J56" i="1"/>
  <c r="M55" i="1"/>
  <c r="L55" i="1"/>
  <c r="K55" i="1"/>
  <c r="J55" i="1"/>
  <c r="I55" i="1"/>
  <c r="H55" i="1"/>
  <c r="G55" i="1" s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H48" i="1"/>
  <c r="G48" i="1" s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M43" i="1"/>
  <c r="L43" i="1"/>
  <c r="K43" i="1"/>
  <c r="J43" i="1"/>
  <c r="I43" i="1"/>
  <c r="H43" i="1"/>
  <c r="G43" i="1" s="1"/>
  <c r="M42" i="1"/>
  <c r="L42" i="1"/>
  <c r="K42" i="1"/>
  <c r="J42" i="1"/>
  <c r="I42" i="1"/>
  <c r="M41" i="1"/>
  <c r="L41" i="1"/>
  <c r="K41" i="1"/>
  <c r="J41" i="1"/>
  <c r="I41" i="1"/>
  <c r="M40" i="1"/>
  <c r="L40" i="1"/>
  <c r="M39" i="1"/>
  <c r="L39" i="1"/>
  <c r="K39" i="1"/>
  <c r="J39" i="1"/>
  <c r="I39" i="1"/>
  <c r="M38" i="1"/>
  <c r="L38" i="1"/>
  <c r="K38" i="1"/>
  <c r="J38" i="1"/>
  <c r="I38" i="1"/>
  <c r="H38" i="1"/>
  <c r="G38" i="1" s="1"/>
  <c r="M37" i="1"/>
  <c r="L37" i="1"/>
  <c r="K37" i="1"/>
  <c r="J37" i="1"/>
  <c r="I37" i="1"/>
  <c r="H37" i="1"/>
  <c r="G37" i="1" s="1"/>
  <c r="M36" i="1"/>
  <c r="L36" i="1"/>
  <c r="K36" i="1"/>
  <c r="J36" i="1"/>
  <c r="M35" i="1"/>
  <c r="L35" i="1"/>
  <c r="K35" i="1"/>
  <c r="J35" i="1"/>
  <c r="I35" i="1"/>
  <c r="H35" i="1"/>
  <c r="G35" i="1" s="1"/>
  <c r="M34" i="1"/>
  <c r="L34" i="1"/>
  <c r="K34" i="1"/>
  <c r="J34" i="1"/>
  <c r="I34" i="1"/>
  <c r="M33" i="1"/>
  <c r="L33" i="1"/>
  <c r="K33" i="1"/>
  <c r="J33" i="1"/>
  <c r="M32" i="1"/>
  <c r="L32" i="1"/>
  <c r="K32" i="1"/>
  <c r="J32" i="1"/>
  <c r="I32" i="1"/>
  <c r="M31" i="1"/>
  <c r="L31" i="1"/>
  <c r="K31" i="1"/>
  <c r="I31" i="1"/>
  <c r="H31" i="1"/>
  <c r="G31" i="1" s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H24" i="1"/>
  <c r="G24" i="1" s="1"/>
  <c r="M23" i="1"/>
  <c r="L23" i="1"/>
  <c r="K23" i="1"/>
  <c r="M22" i="1"/>
  <c r="L22" i="1"/>
  <c r="K22" i="1"/>
  <c r="J22" i="1"/>
  <c r="I22" i="1"/>
  <c r="M21" i="1"/>
  <c r="L21" i="1"/>
  <c r="K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M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H11" i="1"/>
  <c r="G11" i="1" s="1"/>
  <c r="M10" i="1"/>
  <c r="L10" i="1"/>
  <c r="K10" i="1"/>
  <c r="J10" i="1"/>
  <c r="I10" i="1"/>
  <c r="H10" i="1"/>
  <c r="G10" i="1" s="1"/>
  <c r="M9" i="1"/>
  <c r="L9" i="1"/>
  <c r="K9" i="1"/>
  <c r="J9" i="1"/>
  <c r="M8" i="1"/>
  <c r="L8" i="1"/>
  <c r="K8" i="1"/>
  <c r="J8" i="1"/>
  <c r="I8" i="1"/>
  <c r="H8" i="1"/>
  <c r="G8" i="1" s="1"/>
  <c r="M7" i="1"/>
  <c r="L7" i="1"/>
  <c r="K7" i="1"/>
  <c r="J7" i="1"/>
  <c r="M6" i="1"/>
  <c r="L6" i="1"/>
  <c r="K6" i="1"/>
  <c r="J6" i="1"/>
  <c r="I6" i="1"/>
  <c r="H6" i="1"/>
  <c r="G6" i="1" s="1"/>
  <c r="M5" i="1"/>
  <c r="L5" i="1"/>
  <c r="M4" i="1"/>
  <c r="L4" i="1"/>
  <c r="M3" i="1"/>
  <c r="L3" i="1"/>
  <c r="K3" i="1"/>
  <c r="J3" i="1"/>
  <c r="I3" i="1"/>
  <c r="H3" i="1"/>
  <c r="G3" i="1" s="1"/>
  <c r="M2" i="1"/>
  <c r="L2" i="1"/>
  <c r="K2" i="1"/>
  <c r="J2" i="1"/>
  <c r="I2" i="1"/>
  <c r="H2" i="1"/>
  <c r="G2" i="1" s="1"/>
  <c r="I2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4000000}">
      <text>
        <r>
          <rPr>
            <sz val="10"/>
            <color rgb="FF000000"/>
            <rFont val="Arial"/>
          </rPr>
          <t>"ISO 3166-1
country code"
	-Ahmed Al Shaibani</t>
        </r>
      </text>
    </comment>
    <comment ref="B2" authorId="0" shapeId="0" xr:uid="{00000000-0006-0000-0100-000003000000}">
      <text>
        <r>
          <rPr>
            <sz val="10"/>
            <color rgb="FF000000"/>
            <rFont val="Arial"/>
          </rPr>
          <t>"Country name
(English)"
	-Ahmed Al Shaibani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"Country name
(local)"
	-Ahmed Al Shaibani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"Default BCP 47 language codes
(usually fromISO 639-1, or ISO 639-3 otherwise)"
	-Ahmed Al Shaibani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200-000001000000}">
      <text>
        <r>
          <rPr>
            <sz val="10"/>
            <color rgb="FF000000"/>
            <rFont val="Arial"/>
          </rPr>
          <t>Main table
when importing in R
	-Ahmed Al Shaibani</t>
        </r>
      </text>
    </comment>
  </commentList>
</comments>
</file>

<file path=xl/sharedStrings.xml><?xml version="1.0" encoding="utf-8"?>
<sst xmlns="http://schemas.openxmlformats.org/spreadsheetml/2006/main" count="3373" uniqueCount="1931">
  <si>
    <t>Imported from  https://wiki.openstreetmap.org/wiki/Nominatim/Country_Codes</t>
  </si>
  <si>
    <t>source: https://www.fincher.org/Utilities/CountryLanguageList.shtml</t>
  </si>
  <si>
    <t>Country</t>
  </si>
  <si>
    <t>countrycode</t>
  </si>
  <si>
    <t>country</t>
  </si>
  <si>
    <t>country_original</t>
  </si>
  <si>
    <t>languages</t>
  </si>
  <si>
    <t>language_main</t>
  </si>
  <si>
    <t>additional_language1</t>
  </si>
  <si>
    <t>additional_language2</t>
  </si>
  <si>
    <t>additional_language3</t>
  </si>
  <si>
    <t>additional_language4</t>
  </si>
  <si>
    <t>additional_language5</t>
  </si>
  <si>
    <t>AD</t>
  </si>
  <si>
    <t>Alpha-2 code</t>
  </si>
  <si>
    <t>Andorra</t>
  </si>
  <si>
    <t>ca</t>
  </si>
  <si>
    <t>Alpha-3 code</t>
  </si>
  <si>
    <t>Org</t>
  </si>
  <si>
    <t>split1</t>
  </si>
  <si>
    <t>split2</t>
  </si>
  <si>
    <t>Numeric</t>
  </si>
  <si>
    <t>AE</t>
  </si>
  <si>
    <t>language</t>
  </si>
  <si>
    <t>United Arab Emirates</t>
  </si>
  <si>
    <t>language_code_full</t>
  </si>
  <si>
    <t>دولة الإمارات العربيّة المتّحدة</t>
  </si>
  <si>
    <t>language_code</t>
  </si>
  <si>
    <t>EU</t>
  </si>
  <si>
    <t>Afghanistan - Dari,    "prs-AF"</t>
  </si>
  <si>
    <t>Afghanistan - Dari</t>
  </si>
  <si>
    <t>"prs-AF"</t>
  </si>
  <si>
    <t>Afghanistan</t>
  </si>
  <si>
    <t>ar</t>
  </si>
  <si>
    <t>EFTA</t>
  </si>
  <si>
    <t>Language_fullname</t>
  </si>
  <si>
    <t>AF</t>
  </si>
  <si>
    <t>د افغانستان اسلامي دولتدولت اسلامی افغانستان, جمهوری اسلامی افغانستان</t>
  </si>
  <si>
    <t>fa, ps</t>
  </si>
  <si>
    <t>Dari</t>
  </si>
  <si>
    <t>Iceland</t>
  </si>
  <si>
    <t>AG</t>
  </si>
  <si>
    <t>Antigua and Barbuda</t>
  </si>
  <si>
    <t>prs</t>
  </si>
  <si>
    <t>en</t>
  </si>
  <si>
    <t>Afghanistan - Pashto,    "ps-AF"</t>
  </si>
  <si>
    <t>Afghanistan - Pashto</t>
  </si>
  <si>
    <t>"ps-AF"</t>
  </si>
  <si>
    <t>IS</t>
  </si>
  <si>
    <t>Pashto</t>
  </si>
  <si>
    <t>ISL</t>
  </si>
  <si>
    <t>AI</t>
  </si>
  <si>
    <t>Anguilla</t>
  </si>
  <si>
    <t>ps</t>
  </si>
  <si>
    <t>Albania - Albanian,    "sq-AL"</t>
  </si>
  <si>
    <t>Albania - Albanian</t>
  </si>
  <si>
    <t>"sq-AL"</t>
  </si>
  <si>
    <t>AL</t>
  </si>
  <si>
    <t>Albania</t>
  </si>
  <si>
    <t>Shqipëria</t>
  </si>
  <si>
    <t>sq</t>
  </si>
  <si>
    <t>Albanian</t>
  </si>
  <si>
    <t>Algeria - Arabic,    "ar-DZ"</t>
  </si>
  <si>
    <t>AM</t>
  </si>
  <si>
    <t>Algeria - Arabic</t>
  </si>
  <si>
    <t>Armenia</t>
  </si>
  <si>
    <t>"ar-DZ"</t>
  </si>
  <si>
    <t>Հայաստան</t>
  </si>
  <si>
    <t>Algeria</t>
  </si>
  <si>
    <t>hy</t>
  </si>
  <si>
    <t>Arabic</t>
  </si>
  <si>
    <t>AO</t>
  </si>
  <si>
    <t>Algeria - Tamazight (Latin),    "tzm-DZ"</t>
  </si>
  <si>
    <t>Angola</t>
  </si>
  <si>
    <t>Algeria - Tamazight (Latin)</t>
  </si>
  <si>
    <t>"tzm-DZ"</t>
  </si>
  <si>
    <t>pt</t>
  </si>
  <si>
    <t>Tamazight (Latin)</t>
  </si>
  <si>
    <t>tzm</t>
  </si>
  <si>
    <t>Argentina - Spanish,    "es-AR"</t>
  </si>
  <si>
    <t>Argentina - Spanish</t>
  </si>
  <si>
    <t>"es-AR"</t>
  </si>
  <si>
    <t>Argentina</t>
  </si>
  <si>
    <t>Spanish</t>
  </si>
  <si>
    <t>AQ</t>
  </si>
  <si>
    <t>Antarctica</t>
  </si>
  <si>
    <t>es</t>
  </si>
  <si>
    <t>Antarctica, Antártico, Antarctique, Антарктике</t>
  </si>
  <si>
    <t>en, es, fr, ru</t>
  </si>
  <si>
    <t>Armenia - Armenian,    "hy-AM"</t>
  </si>
  <si>
    <t>Armenia - Armenian</t>
  </si>
  <si>
    <t>"hy-AM"</t>
  </si>
  <si>
    <t>Armenian</t>
  </si>
  <si>
    <t>Australia - English,    "en-AU"</t>
  </si>
  <si>
    <t>Australia - English</t>
  </si>
  <si>
    <t>"en-AU"</t>
  </si>
  <si>
    <t>Australia</t>
  </si>
  <si>
    <t>English</t>
  </si>
  <si>
    <t>AR</t>
  </si>
  <si>
    <t>Austria - German,    "de-AT"</t>
  </si>
  <si>
    <t>Austria - German</t>
  </si>
  <si>
    <t>"de-AT"</t>
  </si>
  <si>
    <t>Austria</t>
  </si>
  <si>
    <t>German</t>
  </si>
  <si>
    <t>de</t>
  </si>
  <si>
    <t>Azerbaijan - Azeri (Cyrillic),    "az-AZ"</t>
  </si>
  <si>
    <t>Azerbaijan - Azeri (Cyrillic)</t>
  </si>
  <si>
    <t>"az-AZ"</t>
  </si>
  <si>
    <t>Azerbaijan</t>
  </si>
  <si>
    <t>Azeri (Cyrillic)</t>
  </si>
  <si>
    <t>AS</t>
  </si>
  <si>
    <t>az</t>
  </si>
  <si>
    <t>American Samoa</t>
  </si>
  <si>
    <t>en, sm</t>
  </si>
  <si>
    <t>Azerbaijan - Azeri (Latin),    "az-AZ"</t>
  </si>
  <si>
    <t>Azerbaijan - Azeri (Latin)</t>
  </si>
  <si>
    <t>Azeri (Latin)</t>
  </si>
  <si>
    <t>Bahrain - Arabic,    "ar-BH"</t>
  </si>
  <si>
    <t>Bahrain - Arabic</t>
  </si>
  <si>
    <t>"ar-BH"</t>
  </si>
  <si>
    <t>Bahrain</t>
  </si>
  <si>
    <t>AT</t>
  </si>
  <si>
    <t>Bangladesh - Bengali,    "bn-BD"</t>
  </si>
  <si>
    <t>Bangladesh - Bengali</t>
  </si>
  <si>
    <t>"bn-BD"</t>
  </si>
  <si>
    <t>Österreich</t>
  </si>
  <si>
    <t>Bangladesh</t>
  </si>
  <si>
    <t>Bengali</t>
  </si>
  <si>
    <t>bn</t>
  </si>
  <si>
    <t>Belarus - Belarusian,    "be-BY"</t>
  </si>
  <si>
    <t>Belarus - Belarusian</t>
  </si>
  <si>
    <t>Liechtenstein</t>
  </si>
  <si>
    <t>"be-BY"</t>
  </si>
  <si>
    <t>Belarus</t>
  </si>
  <si>
    <t>Belarusian</t>
  </si>
  <si>
    <t>AU</t>
  </si>
  <si>
    <t>LI</t>
  </si>
  <si>
    <t>be</t>
  </si>
  <si>
    <t>LIE</t>
  </si>
  <si>
    <t>Belgium - Dutch,    "nl-BE"</t>
  </si>
  <si>
    <t>Belgium - Dutch</t>
  </si>
  <si>
    <t>"nl-BE"</t>
  </si>
  <si>
    <t>Belgium</t>
  </si>
  <si>
    <t>Dutch</t>
  </si>
  <si>
    <t>AW</t>
  </si>
  <si>
    <t>Aruba</t>
  </si>
  <si>
    <t>nl</t>
  </si>
  <si>
    <t>nl, pap</t>
  </si>
  <si>
    <t>Belgium - French,    "fr-BE"</t>
  </si>
  <si>
    <t>Belgium - French</t>
  </si>
  <si>
    <t>"fr-BE"</t>
  </si>
  <si>
    <t>French</t>
  </si>
  <si>
    <t>fr</t>
  </si>
  <si>
    <t>Belize - English,    "en-BZ"</t>
  </si>
  <si>
    <t>AX</t>
  </si>
  <si>
    <t>Belize - English</t>
  </si>
  <si>
    <t>"en-BZ"</t>
  </si>
  <si>
    <t>Aland Islands</t>
  </si>
  <si>
    <t>Belize</t>
  </si>
  <si>
    <t>Åland</t>
  </si>
  <si>
    <t>sv</t>
  </si>
  <si>
    <t>Bolivarian Republic of Venezuela - Spanish,    "es-VE"</t>
  </si>
  <si>
    <t>Bolivarian Republic of Venezuela - Spanish</t>
  </si>
  <si>
    <t>AZ</t>
  </si>
  <si>
    <t>"es-VE"</t>
  </si>
  <si>
    <t>Bolivarian Republic of Venezuela</t>
  </si>
  <si>
    <t>Azərbaycan</t>
  </si>
  <si>
    <t>Bolivia - Quechua,    "quz-BO"</t>
  </si>
  <si>
    <t>Bolivia - Quechua</t>
  </si>
  <si>
    <t>BA</t>
  </si>
  <si>
    <t>"quz-BO"</t>
  </si>
  <si>
    <t>Bolivia</t>
  </si>
  <si>
    <t>Bosnia and Herzegovina</t>
  </si>
  <si>
    <t>Quechua</t>
  </si>
  <si>
    <t>Bosna i Hercegovina</t>
  </si>
  <si>
    <t>bs, hr, sr</t>
  </si>
  <si>
    <t>quz</t>
  </si>
  <si>
    <t>Bolivia - Spanish,    "es-BO"</t>
  </si>
  <si>
    <t>Bolivia - Spanish</t>
  </si>
  <si>
    <t>"es-BO"</t>
  </si>
  <si>
    <t>Bosnia and Herzegovina - Bosnian (Cyrillic),    "bs-BA"</t>
  </si>
  <si>
    <t>Bosnia and Herzegovina - Bosnian (Cyrillic)</t>
  </si>
  <si>
    <t>BB</t>
  </si>
  <si>
    <t>"bs-BA"</t>
  </si>
  <si>
    <t>Bosnian (Cyrillic)</t>
  </si>
  <si>
    <t>Barbados</t>
  </si>
  <si>
    <t>bs</t>
  </si>
  <si>
    <t>Bosnia and Herzegovina - Bosnian (Latin),    "bs-BA"</t>
  </si>
  <si>
    <t>Bosnia and Herzegovina - Bosnian (Latin)</t>
  </si>
  <si>
    <t>Bosnian (Latin)</t>
  </si>
  <si>
    <t>Norway</t>
  </si>
  <si>
    <t>NO</t>
  </si>
  <si>
    <t>BD</t>
  </si>
  <si>
    <t>NOR</t>
  </si>
  <si>
    <t>গণপ্রজাতন্ত্রী বাংলাদেশ</t>
  </si>
  <si>
    <t>Bosnia and Herzegovina - Croatian,    "hr-BA"</t>
  </si>
  <si>
    <t>Bosnia and Herzegovina - Croatian</t>
  </si>
  <si>
    <t>"hr-BA"</t>
  </si>
  <si>
    <t>Croatian</t>
  </si>
  <si>
    <t>BE</t>
  </si>
  <si>
    <t>hr</t>
  </si>
  <si>
    <t>België, Belgique, Belgien</t>
  </si>
  <si>
    <t>nl, fr, de</t>
  </si>
  <si>
    <t>Bosnia and Herzegovina - Serbian (Cyrillic),    "sr-BA"</t>
  </si>
  <si>
    <t>Bosnia and Herzegovina - Serbian (Cyrillic)</t>
  </si>
  <si>
    <t>"sr-BA"</t>
  </si>
  <si>
    <t>Serbian (Cyrillic)</t>
  </si>
  <si>
    <t>sr</t>
  </si>
  <si>
    <t>Bosnia and Herzegovina - Serbian (Latin),    "sr-BA"</t>
  </si>
  <si>
    <t>Bosnia and Herzegovina - Serbian (Latin)</t>
  </si>
  <si>
    <t>Serbian (Latin)</t>
  </si>
  <si>
    <t>BF</t>
  </si>
  <si>
    <t>Burkina Faso</t>
  </si>
  <si>
    <t>Brazil - Portuguese,    "pt-BR"</t>
  </si>
  <si>
    <t>Brazil - Portuguese</t>
  </si>
  <si>
    <t>"pt-BR"</t>
  </si>
  <si>
    <t>Brazil</t>
  </si>
  <si>
    <t>Portuguese</t>
  </si>
  <si>
    <t>BG</t>
  </si>
  <si>
    <t>Bulgaria</t>
  </si>
  <si>
    <t>Brunei Darussalam - Malay,    "ms-BN"</t>
  </si>
  <si>
    <t>Brunei Darussalam - Malay</t>
  </si>
  <si>
    <t>България</t>
  </si>
  <si>
    <t>"ms-BN"</t>
  </si>
  <si>
    <t>bg</t>
  </si>
  <si>
    <t>Brunei Darussalam</t>
  </si>
  <si>
    <t>Malay</t>
  </si>
  <si>
    <t>ms</t>
  </si>
  <si>
    <t>BH</t>
  </si>
  <si>
    <t>Bulgaria - Bulgarian,    "bg-BG"</t>
  </si>
  <si>
    <t>Bahrein</t>
  </si>
  <si>
    <t>Bulgaria - Bulgarian</t>
  </si>
  <si>
    <t>البحرين</t>
  </si>
  <si>
    <t>"bg-BG"</t>
  </si>
  <si>
    <t>Bulgarian</t>
  </si>
  <si>
    <t>Cambodia - Khmer,    "km-KH"</t>
  </si>
  <si>
    <t>BI</t>
  </si>
  <si>
    <t>Cambodia - Khmer</t>
  </si>
  <si>
    <t>"km-KH"</t>
  </si>
  <si>
    <t>Burundi</t>
  </si>
  <si>
    <t>Cambodia</t>
  </si>
  <si>
    <t>Khmer</t>
  </si>
  <si>
    <t>km</t>
  </si>
  <si>
    <t>Canada - English,    "en-CA"</t>
  </si>
  <si>
    <t>BJ</t>
  </si>
  <si>
    <t>Canada - English</t>
  </si>
  <si>
    <t>Benin</t>
  </si>
  <si>
    <t>"en-CA"</t>
  </si>
  <si>
    <t>Bénin</t>
  </si>
  <si>
    <t>Canada</t>
  </si>
  <si>
    <t>Switzerland</t>
  </si>
  <si>
    <t>Canada - French,    "fr-CA"</t>
  </si>
  <si>
    <t>Canada - French</t>
  </si>
  <si>
    <t>"fr-CA"</t>
  </si>
  <si>
    <t>CH</t>
  </si>
  <si>
    <t>CHE</t>
  </si>
  <si>
    <t>BL</t>
  </si>
  <si>
    <t>Saint-Barthélemy</t>
  </si>
  <si>
    <t>Canada - Inuktitut (Latin),    "iu-CA"</t>
  </si>
  <si>
    <t>Canada - Inuktitut (Latin)</t>
  </si>
  <si>
    <t>"iu-CA"</t>
  </si>
  <si>
    <t>Inuktitut (Latin)</t>
  </si>
  <si>
    <t>iu</t>
  </si>
  <si>
    <t>BM</t>
  </si>
  <si>
    <t>Bermuda</t>
  </si>
  <si>
    <t>Canada - Inuktitut (Syllabics),    "iu-CA"</t>
  </si>
  <si>
    <t>Canada - Inuktitut (Syllabics)</t>
  </si>
  <si>
    <t>Inuktitut (Syllabics)</t>
  </si>
  <si>
    <t>BN</t>
  </si>
  <si>
    <t>Canada - Mohawk,    "moh-CA"</t>
  </si>
  <si>
    <t>Canada - Mohawk</t>
  </si>
  <si>
    <t>"moh-CA"</t>
  </si>
  <si>
    <t>Mohawk</t>
  </si>
  <si>
    <t>moh</t>
  </si>
  <si>
    <t>Caribbean - English,    "en-029"</t>
  </si>
  <si>
    <t>Caribbean - English</t>
  </si>
  <si>
    <t>BO</t>
  </si>
  <si>
    <t>"en-029"</t>
  </si>
  <si>
    <t>Caribbean</t>
  </si>
  <si>
    <t>Bolivia, Bulibiya, Volívia, Wuliwya</t>
  </si>
  <si>
    <t>es, qu, gn, ay</t>
  </si>
  <si>
    <t>Chile - Spanish,    "es-CL"</t>
  </si>
  <si>
    <t>Chile - Spanish</t>
  </si>
  <si>
    <t>"es-CL"</t>
  </si>
  <si>
    <t>Chile</t>
  </si>
  <si>
    <t>Chile - Mapudungun,    "arn-CL"</t>
  </si>
  <si>
    <t>Chile - Mapudungun</t>
  </si>
  <si>
    <t>BQ</t>
  </si>
  <si>
    <t>Caribbean Netherlands</t>
  </si>
  <si>
    <t>Caribisch Nederland</t>
  </si>
  <si>
    <t>"arn-CL"</t>
  </si>
  <si>
    <t>Mapudungun</t>
  </si>
  <si>
    <t>BR</t>
  </si>
  <si>
    <t>Brasil</t>
  </si>
  <si>
    <t>arn</t>
  </si>
  <si>
    <t>Colombia - Spanish,    "es-CO"</t>
  </si>
  <si>
    <t>Colombia - Spanish</t>
  </si>
  <si>
    <t>"es-CO"</t>
  </si>
  <si>
    <t>Colombia</t>
  </si>
  <si>
    <t>BS</t>
  </si>
  <si>
    <t>Bahamas</t>
  </si>
  <si>
    <t>Costa Rica - Spanish,    "es-CR"</t>
  </si>
  <si>
    <t>Costa Rica - Spanish</t>
  </si>
  <si>
    <t>"es-CR"</t>
  </si>
  <si>
    <t>Costa Rica</t>
  </si>
  <si>
    <t>BT</t>
  </si>
  <si>
    <t>Croatia - Croatian,    "hr-HR"</t>
  </si>
  <si>
    <t>Bhutan</t>
  </si>
  <si>
    <t>Croatia - Croatian</t>
  </si>
  <si>
    <t>འབྲུག་ཡུལ</t>
  </si>
  <si>
    <t>"hr-HR"</t>
  </si>
  <si>
    <t>Croatia</t>
  </si>
  <si>
    <t>dz</t>
  </si>
  <si>
    <t>AUT</t>
  </si>
  <si>
    <t>Czech Republic - Czech,    "cs-CZ"</t>
  </si>
  <si>
    <t>Czech Republic - Czech</t>
  </si>
  <si>
    <t>BV</t>
  </si>
  <si>
    <t>"cs-CZ"</t>
  </si>
  <si>
    <t>Czech Republic</t>
  </si>
  <si>
    <t>Bouvet Island</t>
  </si>
  <si>
    <t>Czech</t>
  </si>
  <si>
    <t>Bouvetøya</t>
  </si>
  <si>
    <t>no</t>
  </si>
  <si>
    <t>cs</t>
  </si>
  <si>
    <t>Denmark - Danish,    "da-DK"</t>
  </si>
  <si>
    <t>Denmark - Danish</t>
  </si>
  <si>
    <t>"da-DK"</t>
  </si>
  <si>
    <t>Denmark</t>
  </si>
  <si>
    <t>Danish</t>
  </si>
  <si>
    <t>da</t>
  </si>
  <si>
    <t>BW</t>
  </si>
  <si>
    <t>Dominican Republic - Spanish,    "es-DO"</t>
  </si>
  <si>
    <t>Botswana</t>
  </si>
  <si>
    <t>Dominican Republic - Spanish</t>
  </si>
  <si>
    <t>"es-DO"</t>
  </si>
  <si>
    <t>en, tn</t>
  </si>
  <si>
    <t>Dominican Republic</t>
  </si>
  <si>
    <t>Ecuador - Quechua,    "quz-EC"</t>
  </si>
  <si>
    <t>Ecuador - Quechua</t>
  </si>
  <si>
    <t>"quz-EC"</t>
  </si>
  <si>
    <t>Ecuador</t>
  </si>
  <si>
    <t>BY</t>
  </si>
  <si>
    <t>Ecuador - Spanish,    "es-EC"</t>
  </si>
  <si>
    <t>Беларусь</t>
  </si>
  <si>
    <t>Ecuador - Spanish</t>
  </si>
  <si>
    <t>"es-EC"</t>
  </si>
  <si>
    <t>be, ru</t>
  </si>
  <si>
    <t>Egypt - Arabic,    "ar-EG"</t>
  </si>
  <si>
    <t>Egypt - Arabic</t>
  </si>
  <si>
    <t>"ar-EG"</t>
  </si>
  <si>
    <t>Egypt</t>
  </si>
  <si>
    <t>BZ</t>
  </si>
  <si>
    <t>El Salvador - Spanish,    "es-SV"</t>
  </si>
  <si>
    <t>El Salvador - Spanish</t>
  </si>
  <si>
    <t>"es-SV"</t>
  </si>
  <si>
    <t>El Salvador</t>
  </si>
  <si>
    <t>Estonia - Estonian,    "et-EE"</t>
  </si>
  <si>
    <t>Estonia - Estonian</t>
  </si>
  <si>
    <t>"et-EE"</t>
  </si>
  <si>
    <t>CA</t>
  </si>
  <si>
    <t>Estonia</t>
  </si>
  <si>
    <t>Estonian</t>
  </si>
  <si>
    <t>et</t>
  </si>
  <si>
    <t>en, fr</t>
  </si>
  <si>
    <t>Ethiopia - Amharic,    "am-ET"</t>
  </si>
  <si>
    <t>Ethiopia - Amharic</t>
  </si>
  <si>
    <t>"am-ET"</t>
  </si>
  <si>
    <t>Ethiopia</t>
  </si>
  <si>
    <t>BEL</t>
  </si>
  <si>
    <t>Amharic</t>
  </si>
  <si>
    <t>am</t>
  </si>
  <si>
    <t>Faroe Islands - Faroese,    "fo-FO"</t>
  </si>
  <si>
    <t>CC</t>
  </si>
  <si>
    <t>Faroe Islands - Faroese</t>
  </si>
  <si>
    <t>Cocos (Keeling) Islands</t>
  </si>
  <si>
    <t>"fo-FO"</t>
  </si>
  <si>
    <t>Faroe Islands</t>
  </si>
  <si>
    <t>Faroese</t>
  </si>
  <si>
    <t>fo</t>
  </si>
  <si>
    <t>Finland - Finnish,    "fi-FI"</t>
  </si>
  <si>
    <t>Finland - Finnish</t>
  </si>
  <si>
    <t>CD</t>
  </si>
  <si>
    <t>"fi-FI"</t>
  </si>
  <si>
    <t>Finland</t>
  </si>
  <si>
    <t>Democratic Republic of the Congo (Congo-Kinshasa, former Zaire)</t>
  </si>
  <si>
    <t>Finnish</t>
  </si>
  <si>
    <t>République Démocratique du Congo</t>
  </si>
  <si>
    <t>fi</t>
  </si>
  <si>
    <t>Finland - Sami (Inari),    "smn-FI"</t>
  </si>
  <si>
    <t>Finland - Sami (Inari)</t>
  </si>
  <si>
    <t>"smn-FI"</t>
  </si>
  <si>
    <t>Sami (Inari)</t>
  </si>
  <si>
    <t>CF</t>
  </si>
  <si>
    <t>Centrafrican Republic</t>
  </si>
  <si>
    <t>République centrafricaine, Ködörösêse tî Bêafrîka</t>
  </si>
  <si>
    <t>smn</t>
  </si>
  <si>
    <t>fr, sg</t>
  </si>
  <si>
    <t>Finland - Sami (Northern),    "se-FI"</t>
  </si>
  <si>
    <t>Finland - Sami (Northern)</t>
  </si>
  <si>
    <t>"se-FI"</t>
  </si>
  <si>
    <t>Sami (Northern)</t>
  </si>
  <si>
    <t>se</t>
  </si>
  <si>
    <t>Finland - Sami (Skolt),    "sms-FI"</t>
  </si>
  <si>
    <t>Finland - Sami (Skolt)</t>
  </si>
  <si>
    <t>CG</t>
  </si>
  <si>
    <t>"sms-FI"</t>
  </si>
  <si>
    <t>Republic of the Congo (Congo-Brazzaville)</t>
  </si>
  <si>
    <t>République du Congo</t>
  </si>
  <si>
    <t>Sami (Skolt)</t>
  </si>
  <si>
    <t>sms</t>
  </si>
  <si>
    <t>Finland - Swedish,    "sv-FI"</t>
  </si>
  <si>
    <t>Finland - Swedish</t>
  </si>
  <si>
    <t>"sv-FI"</t>
  </si>
  <si>
    <t>Swedish</t>
  </si>
  <si>
    <t>Schweiz, Suisse, Svizzera, Svizra</t>
  </si>
  <si>
    <t>de, fr, it, rm</t>
  </si>
  <si>
    <t>France - Alsatian,    "gsw-FR"</t>
  </si>
  <si>
    <t>France - Alsatian</t>
  </si>
  <si>
    <t>"gsw-FR"</t>
  </si>
  <si>
    <t>France</t>
  </si>
  <si>
    <t>Alsatian</t>
  </si>
  <si>
    <t>gsw</t>
  </si>
  <si>
    <t>France - Breton,    "br-FR"</t>
  </si>
  <si>
    <t>France - Breton</t>
  </si>
  <si>
    <t>"br-FR"</t>
  </si>
  <si>
    <t>Breton</t>
  </si>
  <si>
    <t>CI</t>
  </si>
  <si>
    <t>br</t>
  </si>
  <si>
    <t>France - Corsican,    "co-FR"</t>
  </si>
  <si>
    <t>France - Corsican</t>
  </si>
  <si>
    <t>"co-FR"</t>
  </si>
  <si>
    <t>Corsican</t>
  </si>
  <si>
    <t>Côte d'Ivoire</t>
  </si>
  <si>
    <t>co</t>
  </si>
  <si>
    <t>BGR</t>
  </si>
  <si>
    <t>France - French,    "fr-FR"</t>
  </si>
  <si>
    <t>France - French</t>
  </si>
  <si>
    <t>"fr-FR"</t>
  </si>
  <si>
    <t>CK</t>
  </si>
  <si>
    <t>Cook Islands</t>
  </si>
  <si>
    <t>Cook Islands, Kūki ʻĀirani</t>
  </si>
  <si>
    <t>en, rar</t>
  </si>
  <si>
    <t>France - Occitan,    "oc-FR"</t>
  </si>
  <si>
    <t>France - Occitan</t>
  </si>
  <si>
    <t>"oc-FR"</t>
  </si>
  <si>
    <t>Occitan</t>
  </si>
  <si>
    <t>oc</t>
  </si>
  <si>
    <t>Georgia - Georgian,    "ka-GE"</t>
  </si>
  <si>
    <t>Georgia - Georgian</t>
  </si>
  <si>
    <t>"ka-GE"</t>
  </si>
  <si>
    <t>Georgia</t>
  </si>
  <si>
    <t>Georgian</t>
  </si>
  <si>
    <t>CL</t>
  </si>
  <si>
    <t>ka</t>
  </si>
  <si>
    <t>Germany - German,    "de-DE"</t>
  </si>
  <si>
    <t>Germany - German</t>
  </si>
  <si>
    <t>"de-DE"</t>
  </si>
  <si>
    <t>Germany</t>
  </si>
  <si>
    <t>CM</t>
  </si>
  <si>
    <t>Cameroon</t>
  </si>
  <si>
    <t>Cameroun, Cameroon</t>
  </si>
  <si>
    <t>Germany - Lower Sorbian,    "dsb-DE"</t>
  </si>
  <si>
    <t>fr, en</t>
  </si>
  <si>
    <t>Germany - Lower Sorbian</t>
  </si>
  <si>
    <t>"dsb-DE"</t>
  </si>
  <si>
    <t>Lower Sorbian</t>
  </si>
  <si>
    <t>dsb</t>
  </si>
  <si>
    <t>Germany - Upper Sorbian,    "hsb-DE"</t>
  </si>
  <si>
    <t>Germany - Upper Sorbian</t>
  </si>
  <si>
    <t>"hsb-DE"</t>
  </si>
  <si>
    <t>Upper Sorbian</t>
  </si>
  <si>
    <t>CN</t>
  </si>
  <si>
    <t>hsb</t>
  </si>
  <si>
    <t>China</t>
  </si>
  <si>
    <t>中国</t>
  </si>
  <si>
    <t>Greece - Greek,    "el-GR"</t>
  </si>
  <si>
    <t>zh-hans</t>
  </si>
  <si>
    <t>Greece - Greek</t>
  </si>
  <si>
    <t>"el-GR"</t>
  </si>
  <si>
    <t>Greece</t>
  </si>
  <si>
    <t>Greek</t>
  </si>
  <si>
    <t>el</t>
  </si>
  <si>
    <t>CO</t>
  </si>
  <si>
    <t>Greenland - Greenlandic,    "kl-GL"</t>
  </si>
  <si>
    <t>Greenland - Greenlandic</t>
  </si>
  <si>
    <t>"kl-GL"</t>
  </si>
  <si>
    <t>Greenland</t>
  </si>
  <si>
    <t>Greenlandic</t>
  </si>
  <si>
    <t>kl</t>
  </si>
  <si>
    <t>Guatemala - K'iche,    "qut-GT"</t>
  </si>
  <si>
    <t>Cyprus</t>
  </si>
  <si>
    <t>CR</t>
  </si>
  <si>
    <t>Guatemala - K'iche</t>
  </si>
  <si>
    <t>"qut-GT"</t>
  </si>
  <si>
    <t>Guatemala</t>
  </si>
  <si>
    <t>K'iche</t>
  </si>
  <si>
    <t>CY</t>
  </si>
  <si>
    <t>CYP</t>
  </si>
  <si>
    <t>qut</t>
  </si>
  <si>
    <t>Guatemala - Spanish,    "es-GT"</t>
  </si>
  <si>
    <t>Guatemala - Spanish</t>
  </si>
  <si>
    <t>"es-GT"</t>
  </si>
  <si>
    <t>CU</t>
  </si>
  <si>
    <t>Cuba</t>
  </si>
  <si>
    <t>Honduras - Spanish,    "es-HN"</t>
  </si>
  <si>
    <t>Honduras - Spanish</t>
  </si>
  <si>
    <t>"es-HN"</t>
  </si>
  <si>
    <t>Honduras</t>
  </si>
  <si>
    <t>CV</t>
  </si>
  <si>
    <t>Cabo Verde</t>
  </si>
  <si>
    <t>Hong Kong S.A.R. - Chinese (Traditional) Legacy,    "zh-HK"</t>
  </si>
  <si>
    <t>Hong Kong S.A.R. - Chinese (Traditional) Legacy</t>
  </si>
  <si>
    <t>"zh-HK"</t>
  </si>
  <si>
    <t>Hong Kong S.A.R.</t>
  </si>
  <si>
    <t>Chinese (Traditional) Legacy</t>
  </si>
  <si>
    <t>CW</t>
  </si>
  <si>
    <t>zh</t>
  </si>
  <si>
    <t>Curaçao</t>
  </si>
  <si>
    <t>nl, en</t>
  </si>
  <si>
    <t>Hungary - Hungarian,    "hu-HU"</t>
  </si>
  <si>
    <t>Hungary - Hungarian</t>
  </si>
  <si>
    <t>"hu-HU"</t>
  </si>
  <si>
    <t>Hungary</t>
  </si>
  <si>
    <t>Hungarian</t>
  </si>
  <si>
    <t>hu</t>
  </si>
  <si>
    <t>Iceland - Icelandic,    "is-IS"</t>
  </si>
  <si>
    <t>Iceland - Icelandic</t>
  </si>
  <si>
    <t>"is-IS"</t>
  </si>
  <si>
    <t>CX</t>
  </si>
  <si>
    <t>Icelandic</t>
  </si>
  <si>
    <t>Christmas Island</t>
  </si>
  <si>
    <t>is</t>
  </si>
  <si>
    <t>India - Hindi,    "hi-IN"</t>
  </si>
  <si>
    <t>India - Hindi</t>
  </si>
  <si>
    <t>"hi-IN"</t>
  </si>
  <si>
    <t>India</t>
  </si>
  <si>
    <t>Hindi</t>
  </si>
  <si>
    <t>hi</t>
  </si>
  <si>
    <t>Κύπρος, Kibris</t>
  </si>
  <si>
    <t>el, tr</t>
  </si>
  <si>
    <t>India - English,    "en-IN"</t>
  </si>
  <si>
    <t>India - English</t>
  </si>
  <si>
    <t>"en-IN"</t>
  </si>
  <si>
    <t>CZ</t>
  </si>
  <si>
    <t>India - Assamese,    "as-IN"</t>
  </si>
  <si>
    <t>India - Assamese</t>
  </si>
  <si>
    <t>Česká republika</t>
  </si>
  <si>
    <t>"as-IN"</t>
  </si>
  <si>
    <t>Assamese</t>
  </si>
  <si>
    <t>as</t>
  </si>
  <si>
    <t>India - Gujarati,    "gu-IN"</t>
  </si>
  <si>
    <t>DE</t>
  </si>
  <si>
    <t>India - Gujarati</t>
  </si>
  <si>
    <t>"gu-IN"</t>
  </si>
  <si>
    <t>Czech-Republic</t>
  </si>
  <si>
    <t>Deutschland</t>
  </si>
  <si>
    <t>Gujarati</t>
  </si>
  <si>
    <t>gu</t>
  </si>
  <si>
    <t>CZE</t>
  </si>
  <si>
    <t>India - Bengali,    "bn-IN"</t>
  </si>
  <si>
    <t>India - Bengali</t>
  </si>
  <si>
    <t>"bn-IN"</t>
  </si>
  <si>
    <t>DJ</t>
  </si>
  <si>
    <t>Djibouti</t>
  </si>
  <si>
    <t>Djibouti, جيبوتي, Jabuuti, Gabuutih</t>
  </si>
  <si>
    <t>fr, ar, so, aa</t>
  </si>
  <si>
    <t>India - Kannada,    "kn-IN"</t>
  </si>
  <si>
    <t>India - Kannada</t>
  </si>
  <si>
    <t>"kn-IN"</t>
  </si>
  <si>
    <t>Kannada</t>
  </si>
  <si>
    <t>kn</t>
  </si>
  <si>
    <t>India - Konkani,    "kok-IN"</t>
  </si>
  <si>
    <t>India - Konkani</t>
  </si>
  <si>
    <t>"kok-IN"</t>
  </si>
  <si>
    <t>Konkani</t>
  </si>
  <si>
    <t>DK</t>
  </si>
  <si>
    <t>kok</t>
  </si>
  <si>
    <t>Danmark</t>
  </si>
  <si>
    <t>India - Malayalam,    "ml-IN"</t>
  </si>
  <si>
    <t>India - Malayalam</t>
  </si>
  <si>
    <t>"ml-IN"</t>
  </si>
  <si>
    <t>Malayalam</t>
  </si>
  <si>
    <t>ml</t>
  </si>
  <si>
    <t>DM</t>
  </si>
  <si>
    <t>India - Marathi,    "mr-IN"</t>
  </si>
  <si>
    <t>Dominica</t>
  </si>
  <si>
    <t>India - Marathi</t>
  </si>
  <si>
    <t>"mr-IN"</t>
  </si>
  <si>
    <t>Marathi</t>
  </si>
  <si>
    <t>mr</t>
  </si>
  <si>
    <t>India - Oriya,    "or-IN"</t>
  </si>
  <si>
    <t>DO</t>
  </si>
  <si>
    <t>India - Oriya</t>
  </si>
  <si>
    <t>"or-IN"</t>
  </si>
  <si>
    <t>República Dominicana</t>
  </si>
  <si>
    <t>Oriya</t>
  </si>
  <si>
    <t>or</t>
  </si>
  <si>
    <t>India - Punjabi,    "pa-IN"</t>
  </si>
  <si>
    <t>DZ</t>
  </si>
  <si>
    <t>India - Punjabi</t>
  </si>
  <si>
    <t>"pa-IN"</t>
  </si>
  <si>
    <t>الجزائر</t>
  </si>
  <si>
    <t>Punjabi</t>
  </si>
  <si>
    <t>pa</t>
  </si>
  <si>
    <t>India - Sanskrit,    "sa-IN"</t>
  </si>
  <si>
    <t>India - Sanskrit</t>
  </si>
  <si>
    <t>"sa-IN"</t>
  </si>
  <si>
    <t>Sanskrit</t>
  </si>
  <si>
    <t>EC</t>
  </si>
  <si>
    <t>sa</t>
  </si>
  <si>
    <t>India - Tamil,    "ta-IN"</t>
  </si>
  <si>
    <t>India - Tamil</t>
  </si>
  <si>
    <t>"ta-IN"</t>
  </si>
  <si>
    <t>Tamil</t>
  </si>
  <si>
    <t>EE</t>
  </si>
  <si>
    <t>ta</t>
  </si>
  <si>
    <t>Eesti</t>
  </si>
  <si>
    <t>India - Telugu,    "te-IN"</t>
  </si>
  <si>
    <t>India - Telugu</t>
  </si>
  <si>
    <t>"te-IN"</t>
  </si>
  <si>
    <t>Telugu</t>
  </si>
  <si>
    <t>EG</t>
  </si>
  <si>
    <t>te</t>
  </si>
  <si>
    <t>DEU</t>
  </si>
  <si>
    <t>مصر</t>
  </si>
  <si>
    <t>Indonesia - Indonesian,    "id-ID"</t>
  </si>
  <si>
    <t>Indonesia - Indonesian</t>
  </si>
  <si>
    <t>"id-ID"</t>
  </si>
  <si>
    <t>Indonesia</t>
  </si>
  <si>
    <t>Indonesian</t>
  </si>
  <si>
    <t>EH</t>
  </si>
  <si>
    <t>id</t>
  </si>
  <si>
    <t>Western Sahara</t>
  </si>
  <si>
    <t>Sahara Occidental</t>
  </si>
  <si>
    <t>ar, es, fr</t>
  </si>
  <si>
    <t>Iran - Persian,    "fa-IR"</t>
  </si>
  <si>
    <t>Iran - Persian</t>
  </si>
  <si>
    <t>"fa-IR"</t>
  </si>
  <si>
    <t>Iran</t>
  </si>
  <si>
    <t>Persian</t>
  </si>
  <si>
    <t>fa</t>
  </si>
  <si>
    <t>Iraq - Arabic,    "ar-IQ"</t>
  </si>
  <si>
    <t>Iraq - Arabic</t>
  </si>
  <si>
    <t>"ar-IQ"</t>
  </si>
  <si>
    <t>Iraq</t>
  </si>
  <si>
    <t>ER</t>
  </si>
  <si>
    <t>Ireland - English,    "en-IE"</t>
  </si>
  <si>
    <t>Eritrea</t>
  </si>
  <si>
    <t>Ireland - English</t>
  </si>
  <si>
    <t>ኤርትራ, إرتريا, Eritrea</t>
  </si>
  <si>
    <t>"en-IE"</t>
  </si>
  <si>
    <t>ti, ar, en</t>
  </si>
  <si>
    <t>Ireland</t>
  </si>
  <si>
    <t>Ireland - Irish,    "ga-IE"</t>
  </si>
  <si>
    <t>Ireland - Irish</t>
  </si>
  <si>
    <t>"ga-IE"</t>
  </si>
  <si>
    <t>Irish</t>
  </si>
  <si>
    <t>ga</t>
  </si>
  <si>
    <t>ES</t>
  </si>
  <si>
    <t>Islamic Republic of Pakistan - Urdu,    "ur-PK"</t>
  </si>
  <si>
    <t>Islamic Republic of Pakistan - Urdu</t>
  </si>
  <si>
    <t>Spain</t>
  </si>
  <si>
    <t>"ur-PK"</t>
  </si>
  <si>
    <t>España</t>
  </si>
  <si>
    <t>Islamic Republic of Pakistan</t>
  </si>
  <si>
    <t>ast, ca, es, eu, gl</t>
  </si>
  <si>
    <t>Urdu</t>
  </si>
  <si>
    <t>ur</t>
  </si>
  <si>
    <t>Israel - Hebrew,    "he-IL"</t>
  </si>
  <si>
    <t>Israel - Hebrew</t>
  </si>
  <si>
    <t>"he-IL"</t>
  </si>
  <si>
    <t>Israel</t>
  </si>
  <si>
    <t>Hebrew</t>
  </si>
  <si>
    <t>he</t>
  </si>
  <si>
    <t>Italy - Italian,    "it-IT"</t>
  </si>
  <si>
    <t>Italy - Italian</t>
  </si>
  <si>
    <t>"it-IT"</t>
  </si>
  <si>
    <t>ET</t>
  </si>
  <si>
    <t>Italy</t>
  </si>
  <si>
    <t>ኢትዮጵያ, Itoophiyaa</t>
  </si>
  <si>
    <t>am, om</t>
  </si>
  <si>
    <t>Italian</t>
  </si>
  <si>
    <t>it</t>
  </si>
  <si>
    <t>Jamaica - English,    "en-JM"</t>
  </si>
  <si>
    <t>Jamaica - English</t>
  </si>
  <si>
    <t>"en-JM"</t>
  </si>
  <si>
    <t>Jamaica</t>
  </si>
  <si>
    <t>FI</t>
  </si>
  <si>
    <t>Suomi</t>
  </si>
  <si>
    <t>fi, sv, se</t>
  </si>
  <si>
    <t>Japan - Japanese,    "ja-JP"</t>
  </si>
  <si>
    <t>Japan - Japanese</t>
  </si>
  <si>
    <t>"ja-JP"</t>
  </si>
  <si>
    <t>Japan</t>
  </si>
  <si>
    <t>Japanese</t>
  </si>
  <si>
    <t>ja</t>
  </si>
  <si>
    <t>DNK</t>
  </si>
  <si>
    <t>Jordan - Arabic,    "ar-JO"</t>
  </si>
  <si>
    <t>Jordan - Arabic</t>
  </si>
  <si>
    <t>"ar-JO"</t>
  </si>
  <si>
    <t>Jordan</t>
  </si>
  <si>
    <t>FJ</t>
  </si>
  <si>
    <t>Fiji</t>
  </si>
  <si>
    <t>Kazakhstan - Kazakh,    "kk-KZ"</t>
  </si>
  <si>
    <t>Kazakhstan - Kazakh</t>
  </si>
  <si>
    <t>"kk-KZ"</t>
  </si>
  <si>
    <t>Kazakhstan</t>
  </si>
  <si>
    <t>Kazakh</t>
  </si>
  <si>
    <t>kk</t>
  </si>
  <si>
    <t>Kenya - Kiswahili,    "sw-KE"</t>
  </si>
  <si>
    <t>Kenya - Kiswahili</t>
  </si>
  <si>
    <t>"sw-KE"</t>
  </si>
  <si>
    <t>FK</t>
  </si>
  <si>
    <t>Kenya</t>
  </si>
  <si>
    <t>Falkland Islands</t>
  </si>
  <si>
    <t>Kiswahili</t>
  </si>
  <si>
    <t>sw</t>
  </si>
  <si>
    <t>Korea - Korean,    "ko-KR"</t>
  </si>
  <si>
    <t>FM</t>
  </si>
  <si>
    <t>Korea - Korean</t>
  </si>
  <si>
    <t>"ko-KR"</t>
  </si>
  <si>
    <t>Micronesia (Federated States of)</t>
  </si>
  <si>
    <t>Korea</t>
  </si>
  <si>
    <t>Micronesia</t>
  </si>
  <si>
    <t>Korean</t>
  </si>
  <si>
    <t>ko</t>
  </si>
  <si>
    <t>Kuwait - Arabic,    "ar-KW"</t>
  </si>
  <si>
    <t>Kuwait - Arabic</t>
  </si>
  <si>
    <t>"ar-KW"</t>
  </si>
  <si>
    <t>FO</t>
  </si>
  <si>
    <t>Kuwait</t>
  </si>
  <si>
    <t>Føroyar, Færøerne</t>
  </si>
  <si>
    <t>fo, da</t>
  </si>
  <si>
    <t>Kyrgyzstan - Kyrgyz,    "ky-KG"</t>
  </si>
  <si>
    <t>Kyrgyzstan - Kyrgyz</t>
  </si>
  <si>
    <t>"ky-KG"</t>
  </si>
  <si>
    <t>Kyrgyzstan</t>
  </si>
  <si>
    <t>Kyrgyz</t>
  </si>
  <si>
    <t>ky</t>
  </si>
  <si>
    <t>FR</t>
  </si>
  <si>
    <t>Lao P.D.R. - Lao,    "lo-LA"</t>
  </si>
  <si>
    <t>EST</t>
  </si>
  <si>
    <t>Lao P.D.R. - Lao</t>
  </si>
  <si>
    <t>"lo-LA"</t>
  </si>
  <si>
    <t>Lao P.D.R.</t>
  </si>
  <si>
    <t>Lao</t>
  </si>
  <si>
    <t>lo</t>
  </si>
  <si>
    <t>GA</t>
  </si>
  <si>
    <t>Latvia - Latvian,    "lv-LV"</t>
  </si>
  <si>
    <t>Gabon</t>
  </si>
  <si>
    <t>Latvia - Latvian</t>
  </si>
  <si>
    <t>"lv-LV"</t>
  </si>
  <si>
    <t>Latvia</t>
  </si>
  <si>
    <t>Latvian</t>
  </si>
  <si>
    <t>lv</t>
  </si>
  <si>
    <t>Lebanon - Arabic,    "ar-LB"</t>
  </si>
  <si>
    <t>GB</t>
  </si>
  <si>
    <t>United Kingdom</t>
  </si>
  <si>
    <t>Lebanon - Arabic</t>
  </si>
  <si>
    <t>"ar-LB"</t>
  </si>
  <si>
    <t>en, ga, cy, gd, kw</t>
  </si>
  <si>
    <t>Lebanon</t>
  </si>
  <si>
    <t>Libya - Arabic,    "ar-LY"</t>
  </si>
  <si>
    <t>Libya - Arabic</t>
  </si>
  <si>
    <t>"ar-LY"</t>
  </si>
  <si>
    <t>Libya</t>
  </si>
  <si>
    <t>Liechtenstein - German,    "de-LI"</t>
  </si>
  <si>
    <t>Liechtenstein - German</t>
  </si>
  <si>
    <t>"de-LI"</t>
  </si>
  <si>
    <t>GD</t>
  </si>
  <si>
    <t>Grenada</t>
  </si>
  <si>
    <t>Lithuania - Lithuanian,    "lt-LT"</t>
  </si>
  <si>
    <t>Lithuania - Lithuanian</t>
  </si>
  <si>
    <t>"lt-LT"</t>
  </si>
  <si>
    <t>Lithuania</t>
  </si>
  <si>
    <t>GE</t>
  </si>
  <si>
    <t>Lithuanian</t>
  </si>
  <si>
    <t>საქართველო</t>
  </si>
  <si>
    <t>lt</t>
  </si>
  <si>
    <t>ESP</t>
  </si>
  <si>
    <t>Luxembourg - French,    "fr-LU"</t>
  </si>
  <si>
    <t>Luxembourg - French</t>
  </si>
  <si>
    <t>"fr-LU"</t>
  </si>
  <si>
    <t>Luxembourg</t>
  </si>
  <si>
    <t>GF</t>
  </si>
  <si>
    <t>French Guiana</t>
  </si>
  <si>
    <t>Guyane française</t>
  </si>
  <si>
    <t>Luxembourg - German,    "de-LU"</t>
  </si>
  <si>
    <t>Luxembourg - German</t>
  </si>
  <si>
    <t>"de-LU"</t>
  </si>
  <si>
    <t>GG</t>
  </si>
  <si>
    <t>Guernsey</t>
  </si>
  <si>
    <t>Luxembourg - Luxembourgish,    "lb-LU"</t>
  </si>
  <si>
    <t>Luxembourg - Luxembourgish</t>
  </si>
  <si>
    <t>"lb-LU"</t>
  </si>
  <si>
    <t>Luxembourgish</t>
  </si>
  <si>
    <t>lb</t>
  </si>
  <si>
    <t>Macao S.A.R. - Chinese (Traditional) Legacy,    "zh-MO"</t>
  </si>
  <si>
    <t>Macao S.A.R. - Chinese (Traditional) Legacy</t>
  </si>
  <si>
    <t>"zh-MO"</t>
  </si>
  <si>
    <t>Macao S.A.R.</t>
  </si>
  <si>
    <t>Macedonia (FYROM) - Macedonian (FYROM),    "mk-MK"</t>
  </si>
  <si>
    <t>GH</t>
  </si>
  <si>
    <t>Macedonia (FYROM) - Macedonian (FYROM)</t>
  </si>
  <si>
    <t>Ghana</t>
  </si>
  <si>
    <t>"mk-MK"</t>
  </si>
  <si>
    <t>Macedonia (FYROM)</t>
  </si>
  <si>
    <t>Macedonian (FYROM)</t>
  </si>
  <si>
    <t>mk</t>
  </si>
  <si>
    <t>GI</t>
  </si>
  <si>
    <t>Gibraltar</t>
  </si>
  <si>
    <t>Malaysia - English,    "en-MY"</t>
  </si>
  <si>
    <t>Malaysia - English</t>
  </si>
  <si>
    <t>"en-MY"</t>
  </si>
  <si>
    <t>Malaysia</t>
  </si>
  <si>
    <t>GL</t>
  </si>
  <si>
    <t>Kalaallit Nunaat, Grønland</t>
  </si>
  <si>
    <t>kl, da</t>
  </si>
  <si>
    <t>Malaysia - Malay,    "ms-MY"</t>
  </si>
  <si>
    <t>Malaysia - Malay</t>
  </si>
  <si>
    <t>"ms-MY"</t>
  </si>
  <si>
    <t>GM</t>
  </si>
  <si>
    <t>The Gambia</t>
  </si>
  <si>
    <t>GN</t>
  </si>
  <si>
    <t>Maldives - Divehi,    "dv-MV"</t>
  </si>
  <si>
    <t>Guinea</t>
  </si>
  <si>
    <t>Guinée</t>
  </si>
  <si>
    <t>Maldives - Divehi</t>
  </si>
  <si>
    <t>"dv-MV"</t>
  </si>
  <si>
    <t>Maldives</t>
  </si>
  <si>
    <t>Divehi</t>
  </si>
  <si>
    <t>GP</t>
  </si>
  <si>
    <t>Guadeloupe</t>
  </si>
  <si>
    <t>dv</t>
  </si>
  <si>
    <t>Malta - Maltese,    "mt-MT"</t>
  </si>
  <si>
    <t>Malta - Maltese</t>
  </si>
  <si>
    <t>GQ</t>
  </si>
  <si>
    <t>"mt-MT"</t>
  </si>
  <si>
    <t>Equatorial Guinea</t>
  </si>
  <si>
    <t>Malta</t>
  </si>
  <si>
    <t>Maltese</t>
  </si>
  <si>
    <t>Guiena ecuatorial, Guinée équatoriale, Guiné Equatorial</t>
  </si>
  <si>
    <t>es, fr, pt</t>
  </si>
  <si>
    <t>mt</t>
  </si>
  <si>
    <t>Mexico - Spanish,    "es-MX"</t>
  </si>
  <si>
    <t>FIN</t>
  </si>
  <si>
    <t>Mexico - Spanish</t>
  </si>
  <si>
    <t>"es-MX"</t>
  </si>
  <si>
    <t>Mexico</t>
  </si>
  <si>
    <t>GR</t>
  </si>
  <si>
    <t>Mongolia - Mongolian (Cyrillic),    "mn-MN"</t>
  </si>
  <si>
    <t>Mongolia - Mongolian (Cyrillic)</t>
  </si>
  <si>
    <t>Ελλάδα</t>
  </si>
  <si>
    <t>"mn-MN"</t>
  </si>
  <si>
    <t>Mongolia</t>
  </si>
  <si>
    <t>Mongolian (Cyrillic)</t>
  </si>
  <si>
    <t>mn</t>
  </si>
  <si>
    <t>Montenegro - Serbian (Cyrillic),    "sr-ME"</t>
  </si>
  <si>
    <t>Montenegro - Serbian (Cyrillic)</t>
  </si>
  <si>
    <t>"sr-ME"</t>
  </si>
  <si>
    <t>GS</t>
  </si>
  <si>
    <t>Montenegro</t>
  </si>
  <si>
    <t>South Georgia and the South Sandwich Islands</t>
  </si>
  <si>
    <t>Montenegro - Serbian (Latin),    "sr-ME"</t>
  </si>
  <si>
    <t>Montenegro - Serbian (Latin)</t>
  </si>
  <si>
    <t>GT</t>
  </si>
  <si>
    <t>Morocco - Arabic,    "ar-MA"</t>
  </si>
  <si>
    <t>Morocco - Arabic</t>
  </si>
  <si>
    <t>"ar-MA"</t>
  </si>
  <si>
    <t>Morocco</t>
  </si>
  <si>
    <t>GU</t>
  </si>
  <si>
    <t>Guam</t>
  </si>
  <si>
    <t>Nepal - Nepali,    "ne-NP"</t>
  </si>
  <si>
    <t>Guam, Guåhån</t>
  </si>
  <si>
    <t>Nepal - Nepali</t>
  </si>
  <si>
    <t>en, ch</t>
  </si>
  <si>
    <t>"ne-NP"</t>
  </si>
  <si>
    <t>Nepal</t>
  </si>
  <si>
    <t>Nepali</t>
  </si>
  <si>
    <t>ne</t>
  </si>
  <si>
    <t>FRA</t>
  </si>
  <si>
    <t>Netherlands - Dutch,    "nl-NL"</t>
  </si>
  <si>
    <t>Netherlands - Dutch</t>
  </si>
  <si>
    <t>GW</t>
  </si>
  <si>
    <t>"nl-NL"</t>
  </si>
  <si>
    <t>Guinea Bissau</t>
  </si>
  <si>
    <t>Netherlands</t>
  </si>
  <si>
    <t>Guiné-Bissau</t>
  </si>
  <si>
    <t>Netherlands - Frisian,    "fy-NL"</t>
  </si>
  <si>
    <t>GY</t>
  </si>
  <si>
    <t>Netherlands - Frisian</t>
  </si>
  <si>
    <t>Guyana</t>
  </si>
  <si>
    <t>"fy-NL"</t>
  </si>
  <si>
    <t>Frisian</t>
  </si>
  <si>
    <t>HK</t>
  </si>
  <si>
    <t>fy</t>
  </si>
  <si>
    <t>Hong Kong (SAR of China)</t>
  </si>
  <si>
    <t>香港, Hong Kong</t>
  </si>
  <si>
    <t>zh-hant, en</t>
  </si>
  <si>
    <t>New Zealand - English,    "en-NZ"</t>
  </si>
  <si>
    <t>New Zealand - English</t>
  </si>
  <si>
    <t>"en-NZ"</t>
  </si>
  <si>
    <t>New Zealand</t>
  </si>
  <si>
    <t>HM</t>
  </si>
  <si>
    <t>Heard Island and McDonald Islands</t>
  </si>
  <si>
    <t>New Zealand - Maori,    "mi-NZ"</t>
  </si>
  <si>
    <t>New Zealand - Maori</t>
  </si>
  <si>
    <t>"mi-NZ"</t>
  </si>
  <si>
    <t>HN</t>
  </si>
  <si>
    <t>Maori</t>
  </si>
  <si>
    <t>mi</t>
  </si>
  <si>
    <t>HR</t>
  </si>
  <si>
    <t>Nicaragua - Spanish,    "es-NI"</t>
  </si>
  <si>
    <t>Nicaragua - Spanish</t>
  </si>
  <si>
    <t>Hrvatska</t>
  </si>
  <si>
    <t>"es-NI"</t>
  </si>
  <si>
    <t>Nicaragua</t>
  </si>
  <si>
    <t>HT</t>
  </si>
  <si>
    <t>Haiti</t>
  </si>
  <si>
    <t>Haïti, Ayiti</t>
  </si>
  <si>
    <t>fr, ht</t>
  </si>
  <si>
    <t>Nigeria - Hausa (Latin),    "ha-NG"</t>
  </si>
  <si>
    <t>Nigeria - Hausa (Latin)</t>
  </si>
  <si>
    <t>"ha-NG"</t>
  </si>
  <si>
    <t>Nigeria</t>
  </si>
  <si>
    <t>Hausa (Latin)</t>
  </si>
  <si>
    <t>GRC</t>
  </si>
  <si>
    <t>ha</t>
  </si>
  <si>
    <t>Nigeria - Igbo,    "ig-NG"</t>
  </si>
  <si>
    <t>Nigeria - Igbo</t>
  </si>
  <si>
    <t>"ig-NG"</t>
  </si>
  <si>
    <t>HU</t>
  </si>
  <si>
    <t>Igbo</t>
  </si>
  <si>
    <t>Magyarország</t>
  </si>
  <si>
    <t>ig</t>
  </si>
  <si>
    <t>Nigeria - Yoruba,    "yo-NG"</t>
  </si>
  <si>
    <t>ID</t>
  </si>
  <si>
    <t>Nigeria - Yoruba</t>
  </si>
  <si>
    <t>"yo-NG"</t>
  </si>
  <si>
    <t>Yoruba</t>
  </si>
  <si>
    <t>yo</t>
  </si>
  <si>
    <t>Norway - Norwegian (Bokmal),    "nb-NO"</t>
  </si>
  <si>
    <t>Norway - Norwegian (Bokmal)</t>
  </si>
  <si>
    <t>"nb-NO"</t>
  </si>
  <si>
    <t>IE</t>
  </si>
  <si>
    <t>Norwegian (Bokmal)</t>
  </si>
  <si>
    <t>Ireland, Éire</t>
  </si>
  <si>
    <t>nb</t>
  </si>
  <si>
    <t>en, ga</t>
  </si>
  <si>
    <t>Norway - Norwegian (Nynorsk),    "nn-NO"</t>
  </si>
  <si>
    <t>Norway - Norwegian (Nynorsk)</t>
  </si>
  <si>
    <t>"nn-NO"</t>
  </si>
  <si>
    <t>Norwegian (Nynorsk)</t>
  </si>
  <si>
    <t>nn</t>
  </si>
  <si>
    <t>IL</t>
  </si>
  <si>
    <t>Norway - Sami (Lule),    "smj-NO"</t>
  </si>
  <si>
    <t>Norway - Sami (Lule)</t>
  </si>
  <si>
    <t>ישראל</t>
  </si>
  <si>
    <t>"smj-NO"</t>
  </si>
  <si>
    <t>Sami (Lule)</t>
  </si>
  <si>
    <t>smj</t>
  </si>
  <si>
    <t>IM</t>
  </si>
  <si>
    <t>Norway - Sami (Northern),    "se-NO"</t>
  </si>
  <si>
    <t>Isle of Man</t>
  </si>
  <si>
    <t>Norway - Sami (Northern)</t>
  </si>
  <si>
    <t>"se-NO"</t>
  </si>
  <si>
    <t>Norway - Sami (Southern),    "sma-NO"</t>
  </si>
  <si>
    <t>IN</t>
  </si>
  <si>
    <t>Norway - Sami (Southern)</t>
  </si>
  <si>
    <t>"sma-NO"</t>
  </si>
  <si>
    <t>भारत, India</t>
  </si>
  <si>
    <t>hi, en</t>
  </si>
  <si>
    <t>Sami (Southern)</t>
  </si>
  <si>
    <t>sma</t>
  </si>
  <si>
    <t>Oman - Arabic,    "ar-OM"</t>
  </si>
  <si>
    <t>Oman - Arabic</t>
  </si>
  <si>
    <t>"ar-OM"</t>
  </si>
  <si>
    <t>Oman</t>
  </si>
  <si>
    <t>IO</t>
  </si>
  <si>
    <t>British Indian Ocean Territory</t>
  </si>
  <si>
    <t>Panama - Spanish,    "es-PA"</t>
  </si>
  <si>
    <t>Panama - Spanish</t>
  </si>
  <si>
    <t>"es-PA"</t>
  </si>
  <si>
    <t>Panama</t>
  </si>
  <si>
    <t>IQ</t>
  </si>
  <si>
    <t>Paraguay - Spanish,    "es-PY"</t>
  </si>
  <si>
    <t>Paraguay - Spanish</t>
  </si>
  <si>
    <t>العراق, Iraq</t>
  </si>
  <si>
    <t>"es-PY"</t>
  </si>
  <si>
    <t>ar, ku</t>
  </si>
  <si>
    <t>Paraguay</t>
  </si>
  <si>
    <t>People's Republic of China - Chinese (Simplified) Legacy,    "zh-CN"</t>
  </si>
  <si>
    <t>People's Republic of China - Chinese (Simplified) Legacy</t>
  </si>
  <si>
    <t>"zh-CN"</t>
  </si>
  <si>
    <t>People's Republic of China</t>
  </si>
  <si>
    <t>IR</t>
  </si>
  <si>
    <t>Chinese (Simplified) Legacy</t>
  </si>
  <si>
    <t>ایران</t>
  </si>
  <si>
    <t>HRV</t>
  </si>
  <si>
    <t>People's Republic of China - Mongolian (Traditional Mongolian),    "mn-CN"</t>
  </si>
  <si>
    <t>People's Republic of China - Mongolian (Traditional Mongolian)</t>
  </si>
  <si>
    <t>"mn-CN"</t>
  </si>
  <si>
    <t>Mongolian (Traditional Mongolian)</t>
  </si>
  <si>
    <t>Ísland</t>
  </si>
  <si>
    <t>People's Republic of China - Tibetan,    "bo-CN"</t>
  </si>
  <si>
    <t>People's Republic of China - Tibetan</t>
  </si>
  <si>
    <t>"bo-CN"</t>
  </si>
  <si>
    <t>IT</t>
  </si>
  <si>
    <t>Tibetan</t>
  </si>
  <si>
    <t>Italia</t>
  </si>
  <si>
    <t>it, de, fr</t>
  </si>
  <si>
    <t>bo</t>
  </si>
  <si>
    <t>People's Republic of China - Uyghur,    "ug-CN"</t>
  </si>
  <si>
    <t>People's Republic of China - Uyghur</t>
  </si>
  <si>
    <t>"ug-CN"</t>
  </si>
  <si>
    <t>Uyghur</t>
  </si>
  <si>
    <t>ug</t>
  </si>
  <si>
    <t>People's Republic of China - Yi,    "ii-CN"</t>
  </si>
  <si>
    <t>JE</t>
  </si>
  <si>
    <t>People's Republic of China - Yi</t>
  </si>
  <si>
    <t>"ii-CN"</t>
  </si>
  <si>
    <t>Jersey</t>
  </si>
  <si>
    <t>Yi</t>
  </si>
  <si>
    <t>ii</t>
  </si>
  <si>
    <t>Peru - Spanish,    "es-PE"</t>
  </si>
  <si>
    <t>JM</t>
  </si>
  <si>
    <t>Peru - Spanish</t>
  </si>
  <si>
    <t>"es-PE"</t>
  </si>
  <si>
    <t>Peru</t>
  </si>
  <si>
    <t>JO</t>
  </si>
  <si>
    <t>الأُرْدُن</t>
  </si>
  <si>
    <t>Peru - Quechua,    "quz-PE"</t>
  </si>
  <si>
    <t>Peru - Quechua</t>
  </si>
  <si>
    <t>"quz-PE"</t>
  </si>
  <si>
    <t>JP</t>
  </si>
  <si>
    <t>日本</t>
  </si>
  <si>
    <t>KE</t>
  </si>
  <si>
    <t>Philippines - Filipino,    "fil-PH"</t>
  </si>
  <si>
    <t>Philippines - Filipino</t>
  </si>
  <si>
    <t>"fil-PH"</t>
  </si>
  <si>
    <t>sw, en</t>
  </si>
  <si>
    <t>Philippines</t>
  </si>
  <si>
    <t>Filipino</t>
  </si>
  <si>
    <t>fil</t>
  </si>
  <si>
    <t>Poland - Polish,    "pl-PL"</t>
  </si>
  <si>
    <t>Poland - Polish</t>
  </si>
  <si>
    <t>"pl-PL"</t>
  </si>
  <si>
    <t>KG</t>
  </si>
  <si>
    <t>Poland</t>
  </si>
  <si>
    <t>Polish</t>
  </si>
  <si>
    <t>Кыргызстан, Киргизия</t>
  </si>
  <si>
    <t>ky, ru</t>
  </si>
  <si>
    <t>pl</t>
  </si>
  <si>
    <t>Portugal - Portuguese,    "pt-PT"</t>
  </si>
  <si>
    <t>Portugal - Portuguese</t>
  </si>
  <si>
    <t>"pt-PT"</t>
  </si>
  <si>
    <t>Portugal</t>
  </si>
  <si>
    <t>KH</t>
  </si>
  <si>
    <t>Principality of Monaco - French,    "fr-MC"</t>
  </si>
  <si>
    <t>កម្ពុជា</t>
  </si>
  <si>
    <t>Principality of Monaco - French</t>
  </si>
  <si>
    <t>"fr-MC"</t>
  </si>
  <si>
    <t>Principality of Monaco</t>
  </si>
  <si>
    <t>Puerto Rico - Spanish,    "es-PR"</t>
  </si>
  <si>
    <t>Puerto Rico - Spanish</t>
  </si>
  <si>
    <t>"es-PR"</t>
  </si>
  <si>
    <t>KI</t>
  </si>
  <si>
    <t>Puerto Rico</t>
  </si>
  <si>
    <t>Kiribati</t>
  </si>
  <si>
    <t>Qatar - Arabic,    "ar-QA"</t>
  </si>
  <si>
    <t>Qatar - Arabic</t>
  </si>
  <si>
    <t>"ar-QA"</t>
  </si>
  <si>
    <t>Qatar</t>
  </si>
  <si>
    <t>KM</t>
  </si>
  <si>
    <t>Comores</t>
  </si>
  <si>
    <t>ﺍﻟﻘﻤﺮي, Comores, Komori</t>
  </si>
  <si>
    <t>Republic of the Philippines - English,    "en-PH"</t>
  </si>
  <si>
    <t>HUN</t>
  </si>
  <si>
    <t>ar, fr, sw</t>
  </si>
  <si>
    <t>Republic of the Philippines - English</t>
  </si>
  <si>
    <t>"en-PH"</t>
  </si>
  <si>
    <t>Republic of the Philippines</t>
  </si>
  <si>
    <t>Romania - Romanian,    "ro-RO"</t>
  </si>
  <si>
    <t>Romania - Romanian</t>
  </si>
  <si>
    <t>"ro-RO"</t>
  </si>
  <si>
    <t>Romania</t>
  </si>
  <si>
    <t>Romanian</t>
  </si>
  <si>
    <t>ro</t>
  </si>
  <si>
    <t>Russia - Russian,    "ru-RU"</t>
  </si>
  <si>
    <t>KN</t>
  </si>
  <si>
    <t>Russia - Russian</t>
  </si>
  <si>
    <t>"ru-RU"</t>
  </si>
  <si>
    <t>Saint Kitts and Nevis</t>
  </si>
  <si>
    <t>Russia</t>
  </si>
  <si>
    <t>Russian</t>
  </si>
  <si>
    <t>ru</t>
  </si>
  <si>
    <t>Russia - Bashkir,    "ba-RU"</t>
  </si>
  <si>
    <t>Russia - Bashkir</t>
  </si>
  <si>
    <t>"ba-RU"</t>
  </si>
  <si>
    <t>Bashkir</t>
  </si>
  <si>
    <t>KP</t>
  </si>
  <si>
    <t>North Korea</t>
  </si>
  <si>
    <t>ba</t>
  </si>
  <si>
    <t>북조선</t>
  </si>
  <si>
    <t>Russia - Tatar,    "tt-RU"</t>
  </si>
  <si>
    <t>Russia - Tatar</t>
  </si>
  <si>
    <t>"tt-RU"</t>
  </si>
  <si>
    <t>Tatar</t>
  </si>
  <si>
    <t>tt</t>
  </si>
  <si>
    <t>Russia - Yakut,    "sah-RU"</t>
  </si>
  <si>
    <t>KR</t>
  </si>
  <si>
    <t>Russia - Yakut</t>
  </si>
  <si>
    <t>South Korea</t>
  </si>
  <si>
    <t>"sah-RU"</t>
  </si>
  <si>
    <t>대한민국</t>
  </si>
  <si>
    <t>ko, en</t>
  </si>
  <si>
    <t>Yakut</t>
  </si>
  <si>
    <t>sah</t>
  </si>
  <si>
    <t>Rwanda - Kinyarwanda,    "rw-RW"</t>
  </si>
  <si>
    <t>Rwanda - Kinyarwanda</t>
  </si>
  <si>
    <t>"rw-RW"</t>
  </si>
  <si>
    <t>Rwanda</t>
  </si>
  <si>
    <t>Kinyarwanda</t>
  </si>
  <si>
    <t>KW</t>
  </si>
  <si>
    <t>Kuweit</t>
  </si>
  <si>
    <t>الكويت</t>
  </si>
  <si>
    <t>rw</t>
  </si>
  <si>
    <t>KY</t>
  </si>
  <si>
    <t>Cayman Islands</t>
  </si>
  <si>
    <t>Saudi Arabia - Arabic,    "ar-SA"</t>
  </si>
  <si>
    <t>Saudi Arabia - Arabic</t>
  </si>
  <si>
    <t>"ar-SA"</t>
  </si>
  <si>
    <t>Saudi Arabia</t>
  </si>
  <si>
    <t>Senegal - Wolof,    "wo-SN"</t>
  </si>
  <si>
    <t>KZ</t>
  </si>
  <si>
    <t>Senegal - Wolof</t>
  </si>
  <si>
    <t>"wo-SN"</t>
  </si>
  <si>
    <t>Senegal</t>
  </si>
  <si>
    <t>Wolof</t>
  </si>
  <si>
    <t>Қазақстан, Казахстан</t>
  </si>
  <si>
    <t>kk, ru</t>
  </si>
  <si>
    <t>wo</t>
  </si>
  <si>
    <t>Serbia - Serbian (Cyrillic),    "sr-RS"</t>
  </si>
  <si>
    <t>Serbia - Serbian (Cyrillic)</t>
  </si>
  <si>
    <t>"sr-RS"</t>
  </si>
  <si>
    <t>Serbia</t>
  </si>
  <si>
    <t>Serbia - Serbian (Latin),    "sr-RS"</t>
  </si>
  <si>
    <t>IRL</t>
  </si>
  <si>
    <t>Serbia - Serbian (Latin)</t>
  </si>
  <si>
    <t>LA</t>
  </si>
  <si>
    <t>Laos</t>
  </si>
  <si>
    <t>ປະຊາຊົນລາວ</t>
  </si>
  <si>
    <t>Serbia and Montenegro (Former) - Serbian (Cyrillic),    "sr-CS"</t>
  </si>
  <si>
    <t>Serbia and Montenegro (Former) - Serbian (Cyrillic)</t>
  </si>
  <si>
    <t>"sr-CS"</t>
  </si>
  <si>
    <t>Serbia and Montenegro (Former)</t>
  </si>
  <si>
    <t>LB</t>
  </si>
  <si>
    <t>لبنان, Liban</t>
  </si>
  <si>
    <t>ar, fr</t>
  </si>
  <si>
    <t>Serbia and Montenegro (Former) - Serbian (Latin),    "sr-CS"</t>
  </si>
  <si>
    <t>Serbia and Montenegro (Former) - Serbian (Latin)</t>
  </si>
  <si>
    <t>LC</t>
  </si>
  <si>
    <t>Singapore - English,    "en-SG"</t>
  </si>
  <si>
    <t>Saint Lucia</t>
  </si>
  <si>
    <t>Singapore - English</t>
  </si>
  <si>
    <t>"en-SG"</t>
  </si>
  <si>
    <t>Singapore</t>
  </si>
  <si>
    <t>Singapore - Chinese (Simplified) Legacy,    "zh-SG"</t>
  </si>
  <si>
    <t>Singapore - Chinese (Simplified) Legacy</t>
  </si>
  <si>
    <t>"zh-SG"</t>
  </si>
  <si>
    <t>Slovakia - Slovak,    "sk-SK"</t>
  </si>
  <si>
    <t>LK</t>
  </si>
  <si>
    <t>Slovakia - Slovak</t>
  </si>
  <si>
    <t>Sri Lanka</t>
  </si>
  <si>
    <t>"sk-SK"</t>
  </si>
  <si>
    <t>Slovakia</t>
  </si>
  <si>
    <t>ශ්‍රී ලංකා, இலங்கை</t>
  </si>
  <si>
    <t>Slovak</t>
  </si>
  <si>
    <t>si, ta</t>
  </si>
  <si>
    <t>sk</t>
  </si>
  <si>
    <t>Slovenia - Slovenian,    "sl-SI"</t>
  </si>
  <si>
    <t>Slovenia - Slovenian</t>
  </si>
  <si>
    <t>"sl-SI"</t>
  </si>
  <si>
    <t>Slovenia</t>
  </si>
  <si>
    <t>Slovenian</t>
  </si>
  <si>
    <t>sl</t>
  </si>
  <si>
    <t>LR</t>
  </si>
  <si>
    <t>Liberia</t>
  </si>
  <si>
    <t>South Africa - Afrikaans,    "af-ZA"</t>
  </si>
  <si>
    <t>South Africa - Afrikaans</t>
  </si>
  <si>
    <t>"af-ZA"</t>
  </si>
  <si>
    <t>South Africa</t>
  </si>
  <si>
    <t>Afrikaans</t>
  </si>
  <si>
    <t>af</t>
  </si>
  <si>
    <t>LS</t>
  </si>
  <si>
    <t>South Africa - English,    "en-ZA"</t>
  </si>
  <si>
    <t>Lesotho</t>
  </si>
  <si>
    <t>South Africa - English</t>
  </si>
  <si>
    <t>en, st</t>
  </si>
  <si>
    <t>"en-ZA"</t>
  </si>
  <si>
    <t>South Africa - isiXhosa,    "xh-ZA"</t>
  </si>
  <si>
    <t>LT</t>
  </si>
  <si>
    <t>South Africa - isiXhosa</t>
  </si>
  <si>
    <t>"xh-ZA"</t>
  </si>
  <si>
    <t>Lietuva</t>
  </si>
  <si>
    <t>isiXhosa</t>
  </si>
  <si>
    <t>xh</t>
  </si>
  <si>
    <t>LU</t>
  </si>
  <si>
    <t>Lëtzebuerg, Luxembourg, Luxemburg</t>
  </si>
  <si>
    <t>lb, fr, de</t>
  </si>
  <si>
    <t>South Africa - isiZulu,    "zu-ZA"</t>
  </si>
  <si>
    <t>South Africa - isiZulu</t>
  </si>
  <si>
    <t>"zu-ZA"</t>
  </si>
  <si>
    <t>isiZulu</t>
  </si>
  <si>
    <t>ITA</t>
  </si>
  <si>
    <t>zu</t>
  </si>
  <si>
    <t>LV</t>
  </si>
  <si>
    <t>Latvija</t>
  </si>
  <si>
    <t>South Africa - Sesotho sa Leboa,    "nso-ZA"</t>
  </si>
  <si>
    <t>South Africa - Sesotho sa Leboa</t>
  </si>
  <si>
    <t>"nso-ZA"</t>
  </si>
  <si>
    <t>Sesotho sa Leboa</t>
  </si>
  <si>
    <t>LY</t>
  </si>
  <si>
    <t>ليبيا</t>
  </si>
  <si>
    <t>nso</t>
  </si>
  <si>
    <t>South Africa - Setswana,    "tn-ZA"</t>
  </si>
  <si>
    <t>MA</t>
  </si>
  <si>
    <t>South Africa - Setswana</t>
  </si>
  <si>
    <t>"tn-ZA"</t>
  </si>
  <si>
    <t>Maroc, ⵍⵎⵖⵔⵉⴱ, المغرب</t>
  </si>
  <si>
    <t>fr, zgh, ar</t>
  </si>
  <si>
    <t>Setswana</t>
  </si>
  <si>
    <t>tn</t>
  </si>
  <si>
    <t>Spain - Spanish,    "es-ES"</t>
  </si>
  <si>
    <t>Spain - Spanish</t>
  </si>
  <si>
    <t>MC</t>
  </si>
  <si>
    <t>"es-ES"</t>
  </si>
  <si>
    <t>Monaco</t>
  </si>
  <si>
    <t>Spain - Catalan,    "ca-ES"</t>
  </si>
  <si>
    <t>Spain - Catalan</t>
  </si>
  <si>
    <t>"ca-ES"</t>
  </si>
  <si>
    <t>Catalan</t>
  </si>
  <si>
    <t>MD</t>
  </si>
  <si>
    <t>Moldova</t>
  </si>
  <si>
    <t>Moldova, Молдавия</t>
  </si>
  <si>
    <t>ro, ru, uk</t>
  </si>
  <si>
    <t>Spain - Galician,    "gl-ES"</t>
  </si>
  <si>
    <t>Spain - Galician</t>
  </si>
  <si>
    <t>"gl-ES"</t>
  </si>
  <si>
    <t>Galician</t>
  </si>
  <si>
    <t>gl</t>
  </si>
  <si>
    <t>Spain - Basque,    "eu-ES"</t>
  </si>
  <si>
    <t>Spain - Basque</t>
  </si>
  <si>
    <t>"eu-ES"</t>
  </si>
  <si>
    <t>ME</t>
  </si>
  <si>
    <t>Basque</t>
  </si>
  <si>
    <t>eu</t>
  </si>
  <si>
    <t>Sri Lanka - Sinhala,    "si-LK"</t>
  </si>
  <si>
    <t>Sri Lanka - Sinhala</t>
  </si>
  <si>
    <t>"si-LK"</t>
  </si>
  <si>
    <t>Crna Gora, Црна Гора</t>
  </si>
  <si>
    <t>srp, sr, hr, bs, sq</t>
  </si>
  <si>
    <t>Sinhala</t>
  </si>
  <si>
    <t>si</t>
  </si>
  <si>
    <t>Sweden - Sami (Lule),    "smj-SE"</t>
  </si>
  <si>
    <t>Sweden - Sami (Lule)</t>
  </si>
  <si>
    <t>"smj-SE"</t>
  </si>
  <si>
    <t>Sweden</t>
  </si>
  <si>
    <t>Sweden - Sami (Northern),    "se-SE"</t>
  </si>
  <si>
    <t>Sweden - Sami (Northern)</t>
  </si>
  <si>
    <t>MF</t>
  </si>
  <si>
    <t>"se-SE"</t>
  </si>
  <si>
    <t>Saint Martin (French part)</t>
  </si>
  <si>
    <t>Saint-Martin</t>
  </si>
  <si>
    <t>LTU</t>
  </si>
  <si>
    <t>MG</t>
  </si>
  <si>
    <t>Madagascar</t>
  </si>
  <si>
    <t>Sweden - Sami (Southern),    "sma-SE"</t>
  </si>
  <si>
    <t>Madagasikara, Madagascar</t>
  </si>
  <si>
    <t>Sweden - Sami (Southern)</t>
  </si>
  <si>
    <t>mg, fr</t>
  </si>
  <si>
    <t>"sma-SE"</t>
  </si>
  <si>
    <t>MH</t>
  </si>
  <si>
    <t>Sweden - Swedish,    "sv-SE"</t>
  </si>
  <si>
    <t>Marshall Islands</t>
  </si>
  <si>
    <t>Sweden - Swedish</t>
  </si>
  <si>
    <t>"sv-SE"</t>
  </si>
  <si>
    <t>en, mh</t>
  </si>
  <si>
    <t>Switzerland - French,    "fr-CH"</t>
  </si>
  <si>
    <t>MK</t>
  </si>
  <si>
    <t>Switzerland - French</t>
  </si>
  <si>
    <t>Macedonia (Former Yugoslav Republic of)</t>
  </si>
  <si>
    <t>"fr-CH"</t>
  </si>
  <si>
    <t>Македонија</t>
  </si>
  <si>
    <t>ML</t>
  </si>
  <si>
    <t>Mali</t>
  </si>
  <si>
    <t>Switzerland - German,    "de-CH"</t>
  </si>
  <si>
    <t>Switzerland - German</t>
  </si>
  <si>
    <t>"de-CH"</t>
  </si>
  <si>
    <t>MM</t>
  </si>
  <si>
    <t>Myanmar</t>
  </si>
  <si>
    <t>မြန်မာ</t>
  </si>
  <si>
    <t>my</t>
  </si>
  <si>
    <t>Switzerland - Italian,    "it-CH"</t>
  </si>
  <si>
    <t>MN</t>
  </si>
  <si>
    <t>Switzerland - Italian</t>
  </si>
  <si>
    <t>"it-CH"</t>
  </si>
  <si>
    <t>Монгол Улс</t>
  </si>
  <si>
    <t>MO</t>
  </si>
  <si>
    <t>Macao (SAR of China)</t>
  </si>
  <si>
    <t>澳門, Macau</t>
  </si>
  <si>
    <t>Switzerland - Romansh,    "rm-CH"</t>
  </si>
  <si>
    <t>zh-hant, pt</t>
  </si>
  <si>
    <t>Switzerland - Romansh</t>
  </si>
  <si>
    <t>"rm-CH"</t>
  </si>
  <si>
    <t>Romansh</t>
  </si>
  <si>
    <t>rm</t>
  </si>
  <si>
    <t>Syria - Arabic,    "ar-SY"</t>
  </si>
  <si>
    <t>Syria - Arabic</t>
  </si>
  <si>
    <t>"ar-SY"</t>
  </si>
  <si>
    <t>Syria</t>
  </si>
  <si>
    <t>MP</t>
  </si>
  <si>
    <t>Northern Mariana Islands</t>
  </si>
  <si>
    <t>MQ</t>
  </si>
  <si>
    <t>LUX</t>
  </si>
  <si>
    <t>Martinique</t>
  </si>
  <si>
    <t>MR</t>
  </si>
  <si>
    <t>Mauritania</t>
  </si>
  <si>
    <t>موريتانيا, Mauritanie</t>
  </si>
  <si>
    <t>Syria - Syriac,    "syr-SY"</t>
  </si>
  <si>
    <t>Syria - Syriac</t>
  </si>
  <si>
    <t>"syr-SY"</t>
  </si>
  <si>
    <t>Syriac</t>
  </si>
  <si>
    <t>MS</t>
  </si>
  <si>
    <t>syr</t>
  </si>
  <si>
    <t>Montserrat</t>
  </si>
  <si>
    <t>Taiwan - Chinese (Traditional) Legacy,    "zh-TW"</t>
  </si>
  <si>
    <t>Taiwan - Chinese (Traditional) Legacy</t>
  </si>
  <si>
    <t>"zh-TW"</t>
  </si>
  <si>
    <t>Taiwan</t>
  </si>
  <si>
    <t>MT</t>
  </si>
  <si>
    <t>mt, en</t>
  </si>
  <si>
    <t>Tajikistan - Tajik (Cyrillic),    "tg-TJ"</t>
  </si>
  <si>
    <t>Tajikistan - Tajik (Cyrillic)</t>
  </si>
  <si>
    <t>"tg-TJ"</t>
  </si>
  <si>
    <t>Tajikistan</t>
  </si>
  <si>
    <t>MU</t>
  </si>
  <si>
    <t>Tajik (Cyrillic)</t>
  </si>
  <si>
    <t>Mauritius</t>
  </si>
  <si>
    <t>Maurice, Mauritius</t>
  </si>
  <si>
    <t>tg</t>
  </si>
  <si>
    <t>mfe, fr, en</t>
  </si>
  <si>
    <t>Thailand - Thai,    "th-TH"</t>
  </si>
  <si>
    <t>Thailand - Thai</t>
  </si>
  <si>
    <t>"th-TH"</t>
  </si>
  <si>
    <t>Thailand</t>
  </si>
  <si>
    <t>Thai</t>
  </si>
  <si>
    <t>th</t>
  </si>
  <si>
    <t>MV</t>
  </si>
  <si>
    <t>Trinidad and Tobago - English,    "en-TT"</t>
  </si>
  <si>
    <t>Trinidad and Tobago - English</t>
  </si>
  <si>
    <t>"en-TT"</t>
  </si>
  <si>
    <t>Trinidad and Tobago</t>
  </si>
  <si>
    <t>Tunisia - Arabic,    "ar-TN"</t>
  </si>
  <si>
    <t>MW</t>
  </si>
  <si>
    <t>Tunisia - Arabic</t>
  </si>
  <si>
    <t>Malawi</t>
  </si>
  <si>
    <t>"ar-TN"</t>
  </si>
  <si>
    <t>en, ny</t>
  </si>
  <si>
    <t>Tunisia</t>
  </si>
  <si>
    <t>LVA</t>
  </si>
  <si>
    <t>Turkey - Turkish,    "tr-TR"</t>
  </si>
  <si>
    <t>Turkey - Turkish</t>
  </si>
  <si>
    <t>"tr-TR"</t>
  </si>
  <si>
    <t>MX</t>
  </si>
  <si>
    <t>Turkey</t>
  </si>
  <si>
    <t>México</t>
  </si>
  <si>
    <t>Turkish</t>
  </si>
  <si>
    <t>tr</t>
  </si>
  <si>
    <t>Turkmenistan - Turkmen,    "tk-TM"</t>
  </si>
  <si>
    <t>MY</t>
  </si>
  <si>
    <t>Turkmenistan - Turkmen</t>
  </si>
  <si>
    <t>"tk-TM"</t>
  </si>
  <si>
    <t>Turkmenistan</t>
  </si>
  <si>
    <t>Turkmen</t>
  </si>
  <si>
    <t>tk</t>
  </si>
  <si>
    <t>U.A.E. - Arabic,    "ar-AE"</t>
  </si>
  <si>
    <t>U.A.E. - Arabic</t>
  </si>
  <si>
    <t>MZ</t>
  </si>
  <si>
    <t>"ar-AE"</t>
  </si>
  <si>
    <t>Mozambique</t>
  </si>
  <si>
    <t>U.A.E.</t>
  </si>
  <si>
    <t>NA</t>
  </si>
  <si>
    <t>Namibia</t>
  </si>
  <si>
    <t>Ukraine - Ukrainian,    "uk-UA"</t>
  </si>
  <si>
    <t>Ukraine - Ukrainian</t>
  </si>
  <si>
    <t>en, sf, de</t>
  </si>
  <si>
    <t>"uk-UA"</t>
  </si>
  <si>
    <t>Ukraine</t>
  </si>
  <si>
    <t>Ukrainian</t>
  </si>
  <si>
    <t>uk</t>
  </si>
  <si>
    <t>United Kingdom - English,    "en-GB"</t>
  </si>
  <si>
    <t>United Kingdom - English</t>
  </si>
  <si>
    <t>"en-GB"</t>
  </si>
  <si>
    <t>NC</t>
  </si>
  <si>
    <t>New Caledonia</t>
  </si>
  <si>
    <t>Nouvelle-Calédonie</t>
  </si>
  <si>
    <t>NE</t>
  </si>
  <si>
    <t>Niger</t>
  </si>
  <si>
    <t>United Kingdom - Scottish Gaelic,    "gd-GB"</t>
  </si>
  <si>
    <t>United Kingdom - Scottish Gaelic</t>
  </si>
  <si>
    <t>"gd-GB"</t>
  </si>
  <si>
    <t>Scottish Gaelic</t>
  </si>
  <si>
    <t>NF</t>
  </si>
  <si>
    <t>gd</t>
  </si>
  <si>
    <t>Norfolk Island</t>
  </si>
  <si>
    <t>en, pih</t>
  </si>
  <si>
    <t>United Kingdom - Welsh,    "cy-GB"</t>
  </si>
  <si>
    <t>United Kingdom - Welsh</t>
  </si>
  <si>
    <t>"cy-GB"</t>
  </si>
  <si>
    <t>MLT</t>
  </si>
  <si>
    <t>Welsh</t>
  </si>
  <si>
    <t>cy</t>
  </si>
  <si>
    <t>United States - English,    "en-US"</t>
  </si>
  <si>
    <t>NG</t>
  </si>
  <si>
    <t>United States - English</t>
  </si>
  <si>
    <t>"en-US"</t>
  </si>
  <si>
    <t>United States</t>
  </si>
  <si>
    <t>NI</t>
  </si>
  <si>
    <t>United States - Spanish,    "es-US"</t>
  </si>
  <si>
    <t>United States - Spanish</t>
  </si>
  <si>
    <t>"es-US"</t>
  </si>
  <si>
    <t>NL</t>
  </si>
  <si>
    <t>The Netherlands</t>
  </si>
  <si>
    <t>Nederland</t>
  </si>
  <si>
    <t>Uruguay - Spanish,    "es-UY"</t>
  </si>
  <si>
    <t>Uruguay - Spanish</t>
  </si>
  <si>
    <t>"es-UY"</t>
  </si>
  <si>
    <t>Uruguay</t>
  </si>
  <si>
    <t>Norge, Noreg</t>
  </si>
  <si>
    <t>nb, nn, no, se</t>
  </si>
  <si>
    <t>Uzbekistan - Uzbek (Cyrillic),    "uz-UZ"</t>
  </si>
  <si>
    <t>Uzbekistan - Uzbek (Cyrillic)</t>
  </si>
  <si>
    <t>"uz-UZ"</t>
  </si>
  <si>
    <t>Uzbekistan</t>
  </si>
  <si>
    <t>Uzbek (Cyrillic)</t>
  </si>
  <si>
    <t>uz</t>
  </si>
  <si>
    <t>NP</t>
  </si>
  <si>
    <t>Uzbekistan - Uzbek (Latin),    "uz-UZ"</t>
  </si>
  <si>
    <t>Uzbekistan - Uzbek (Latin)</t>
  </si>
  <si>
    <t>Uzbek (Latin)</t>
  </si>
  <si>
    <t>NR</t>
  </si>
  <si>
    <t>Nauru</t>
  </si>
  <si>
    <t>Vietnam - Vietnamese,    "vi-VN"</t>
  </si>
  <si>
    <t>Vietnam - Vietnamese</t>
  </si>
  <si>
    <t>na, en</t>
  </si>
  <si>
    <t>"vi-VN"</t>
  </si>
  <si>
    <t>Vietnam</t>
  </si>
  <si>
    <t>Vietnamese</t>
  </si>
  <si>
    <t>vi</t>
  </si>
  <si>
    <t>Yemen - Arabic,    "ar-YE"</t>
  </si>
  <si>
    <t>Yemen - Arabic</t>
  </si>
  <si>
    <t>"ar-YE"</t>
  </si>
  <si>
    <t>NU</t>
  </si>
  <si>
    <t>Yemen</t>
  </si>
  <si>
    <t>Niue</t>
  </si>
  <si>
    <t>niu, en</t>
  </si>
  <si>
    <t>NLD</t>
  </si>
  <si>
    <t>Zimbabwe - English,    "en-ZW"</t>
  </si>
  <si>
    <t>NZ</t>
  </si>
  <si>
    <t>Zimbabwe - English</t>
  </si>
  <si>
    <t>"en-ZW"</t>
  </si>
  <si>
    <t>mi, en</t>
  </si>
  <si>
    <t>Zimbabwe</t>
  </si>
  <si>
    <t>OM</t>
  </si>
  <si>
    <t>سلطنة عُمان</t>
  </si>
  <si>
    <t>PA</t>
  </si>
  <si>
    <t>PE</t>
  </si>
  <si>
    <t>Perú</t>
  </si>
  <si>
    <t>PF</t>
  </si>
  <si>
    <t>French Polynesia</t>
  </si>
  <si>
    <t>Polynésie française</t>
  </si>
  <si>
    <t>PG</t>
  </si>
  <si>
    <t>Papua New Guinea</t>
  </si>
  <si>
    <t>en, tpi, ho</t>
  </si>
  <si>
    <t>PH</t>
  </si>
  <si>
    <t>en, tl</t>
  </si>
  <si>
    <t>PK</t>
  </si>
  <si>
    <t>Pakistan</t>
  </si>
  <si>
    <t>پاکستان</t>
  </si>
  <si>
    <t>en, ur</t>
  </si>
  <si>
    <t>PL</t>
  </si>
  <si>
    <t>Polska</t>
  </si>
  <si>
    <t>POL</t>
  </si>
  <si>
    <t>PM</t>
  </si>
  <si>
    <t>Saint Pierre and Miquelon</t>
  </si>
  <si>
    <t>Saint-Pierre-et-Miquelon</t>
  </si>
  <si>
    <t>PN</t>
  </si>
  <si>
    <t>Pitcairn</t>
  </si>
  <si>
    <t>PR</t>
  </si>
  <si>
    <t>es, en</t>
  </si>
  <si>
    <t>PS</t>
  </si>
  <si>
    <t>Palestinian Territory</t>
  </si>
  <si>
    <t>ar, he</t>
  </si>
  <si>
    <t>PT</t>
  </si>
  <si>
    <t>PW</t>
  </si>
  <si>
    <t>Palau</t>
  </si>
  <si>
    <t>en, pau, ja, sov, tox</t>
  </si>
  <si>
    <t>PRT</t>
  </si>
  <si>
    <t>PY</t>
  </si>
  <si>
    <t>es, gn</t>
  </si>
  <si>
    <t>QA</t>
  </si>
  <si>
    <t>قطر</t>
  </si>
  <si>
    <t>RE</t>
  </si>
  <si>
    <t>Reunion</t>
  </si>
  <si>
    <t>La Réunion</t>
  </si>
  <si>
    <t>RO</t>
  </si>
  <si>
    <t>România</t>
  </si>
  <si>
    <t>RS</t>
  </si>
  <si>
    <t>Србија</t>
  </si>
  <si>
    <t>sr, sr-Latn</t>
  </si>
  <si>
    <t>RU</t>
  </si>
  <si>
    <t>Россия</t>
  </si>
  <si>
    <t>RW</t>
  </si>
  <si>
    <t>rw, fr, en</t>
  </si>
  <si>
    <t>ROU</t>
  </si>
  <si>
    <t>SA</t>
  </si>
  <si>
    <t>السعودية</t>
  </si>
  <si>
    <t>SB</t>
  </si>
  <si>
    <t>Solomon Islands</t>
  </si>
  <si>
    <t>SC</t>
  </si>
  <si>
    <t>Seychelles</t>
  </si>
  <si>
    <t>fr, en, crs</t>
  </si>
  <si>
    <t>SD</t>
  </si>
  <si>
    <t>Sudan</t>
  </si>
  <si>
    <t>السودان</t>
  </si>
  <si>
    <t>ar, en</t>
  </si>
  <si>
    <t>SE</t>
  </si>
  <si>
    <t>Sverige</t>
  </si>
  <si>
    <t>SG</t>
  </si>
  <si>
    <t>zh-hans, en, ms, ta</t>
  </si>
  <si>
    <t>SH</t>
  </si>
  <si>
    <t>Saint Helena</t>
  </si>
  <si>
    <t>SI</t>
  </si>
  <si>
    <t>Slovenija</t>
  </si>
  <si>
    <t>SWE</t>
  </si>
  <si>
    <t>SJ</t>
  </si>
  <si>
    <t>Svalbard and Jan Mayen</t>
  </si>
  <si>
    <t>SK</t>
  </si>
  <si>
    <t>Slovensko</t>
  </si>
  <si>
    <t>SL</t>
  </si>
  <si>
    <t>Sierra Leone</t>
  </si>
  <si>
    <t>SM</t>
  </si>
  <si>
    <t>San Marino</t>
  </si>
  <si>
    <t>SN</t>
  </si>
  <si>
    <t>Sénégal</t>
  </si>
  <si>
    <t>SO</t>
  </si>
  <si>
    <t>Somalia</t>
  </si>
  <si>
    <t>Somalia, الصومال</t>
  </si>
  <si>
    <t>so, ar</t>
  </si>
  <si>
    <t>SR</t>
  </si>
  <si>
    <t>Suriname</t>
  </si>
  <si>
    <t>ST</t>
  </si>
  <si>
    <t>São Tomé and Príncipe</t>
  </si>
  <si>
    <t>São Tomé e Príncipe</t>
  </si>
  <si>
    <t>SS</t>
  </si>
  <si>
    <t>SVN</t>
  </si>
  <si>
    <t>South Sudan</t>
  </si>
  <si>
    <t>SV</t>
  </si>
  <si>
    <t>SX</t>
  </si>
  <si>
    <t>Saint Martin (Dutch part)</t>
  </si>
  <si>
    <t>Sint Maarten</t>
  </si>
  <si>
    <t>SY</t>
  </si>
  <si>
    <t>سوريا, Sūriyya</t>
  </si>
  <si>
    <t>SZ</t>
  </si>
  <si>
    <t>Swaziland</t>
  </si>
  <si>
    <t>en, ss</t>
  </si>
  <si>
    <t>TC</t>
  </si>
  <si>
    <t>Turks and Caicos Islands</t>
  </si>
  <si>
    <t>TD</t>
  </si>
  <si>
    <t>Chad</t>
  </si>
  <si>
    <t>Tchad, تشاد</t>
  </si>
  <si>
    <t>fr, ar</t>
  </si>
  <si>
    <t>TF</t>
  </si>
  <si>
    <t>French Southern and Antarctic Lands</t>
  </si>
  <si>
    <t>Terres australes et antarctiques françaises</t>
  </si>
  <si>
    <t>TG</t>
  </si>
  <si>
    <t>Togo</t>
  </si>
  <si>
    <t>TH</t>
  </si>
  <si>
    <t>ประเทศไทย</t>
  </si>
  <si>
    <t>TJ</t>
  </si>
  <si>
    <t>,</t>
  </si>
  <si>
    <t>tg, ru</t>
  </si>
  <si>
    <t>TK</t>
  </si>
  <si>
    <t>SVK</t>
  </si>
  <si>
    <t>Tokelau</t>
  </si>
  <si>
    <t>tkl, en, sm</t>
  </si>
  <si>
    <t>TL</t>
  </si>
  <si>
    <t>Timor-Leste</t>
  </si>
  <si>
    <t>Timor-Leste, Timor Lorosa'e</t>
  </si>
  <si>
    <t>pt, tet</t>
  </si>
  <si>
    <t>TM</t>
  </si>
  <si>
    <t>Türkmenistan</t>
  </si>
  <si>
    <t>TN</t>
  </si>
  <si>
    <t>تونس, Tunisie</t>
  </si>
  <si>
    <t>TO</t>
  </si>
  <si>
    <t>Tonga</t>
  </si>
  <si>
    <t>TR</t>
  </si>
  <si>
    <t>Türkiye</t>
  </si>
  <si>
    <t>TT</t>
  </si>
  <si>
    <t>TV</t>
  </si>
  <si>
    <t>Tuvalu</t>
  </si>
  <si>
    <t>TW</t>
  </si>
  <si>
    <t>zh-hant</t>
  </si>
  <si>
    <t>TZ</t>
  </si>
  <si>
    <t>Tanzania</t>
  </si>
  <si>
    <t>UA</t>
  </si>
  <si>
    <t>Україна</t>
  </si>
  <si>
    <t>UG</t>
  </si>
  <si>
    <t>Uganda</t>
  </si>
  <si>
    <t>en, sw</t>
  </si>
  <si>
    <t>AFG</t>
  </si>
  <si>
    <t>UM</t>
  </si>
  <si>
    <t>United States Minor Outlying Islands</t>
  </si>
  <si>
    <t>US</t>
  </si>
  <si>
    <t>United States of America</t>
  </si>
  <si>
    <t>UY</t>
  </si>
  <si>
    <t>UZ</t>
  </si>
  <si>
    <t>uz, kaa</t>
  </si>
  <si>
    <t>VA</t>
  </si>
  <si>
    <t>City of the Vatican</t>
  </si>
  <si>
    <t>Città del Vaticano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</si>
  <si>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</si>
  <si>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</si>
  <si>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</si>
  <si>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</si>
  <si>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</si>
  <si>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</si>
  <si>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</si>
  <si>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</si>
  <si>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</si>
  <si>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Việt Nam</t>
  </si>
  <si>
    <t>VU</t>
  </si>
  <si>
    <t>Vanuatu</t>
  </si>
  <si>
    <t>bi, en, fr</t>
  </si>
  <si>
    <t>WF</t>
  </si>
  <si>
    <t>Wallis and Futuna</t>
  </si>
  <si>
    <t>Wallis-et-Futuna</t>
  </si>
  <si>
    <t>ALB</t>
  </si>
  <si>
    <t>WS</t>
  </si>
  <si>
    <t>Samoa</t>
  </si>
  <si>
    <t>sm, en</t>
  </si>
  <si>
    <t>YE</t>
  </si>
  <si>
    <t>اليَمَن</t>
  </si>
  <si>
    <t>YT</t>
  </si>
  <si>
    <t>Mayotte</t>
  </si>
  <si>
    <t>ZA</t>
  </si>
  <si>
    <t>en, af, st, tn, xh, zu</t>
  </si>
  <si>
    <t>ZM</t>
  </si>
  <si>
    <t>Zambia</t>
  </si>
  <si>
    <t>ZW</t>
  </si>
  <si>
    <t>en, sn, nd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</si>
  <si>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</si>
  <si>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</si>
  <si>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</si>
  <si>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</si>
  <si>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</si>
  <si>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</si>
  <si>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</si>
  <si>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</si>
  <si>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</si>
  <si>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</si>
  <si>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</si>
  <si>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AZE</t>
  </si>
  <si>
    <t>COUNTA of language</t>
  </si>
  <si>
    <t>Bahamas (the)</t>
  </si>
  <si>
    <t>BHS</t>
  </si>
  <si>
    <t>BHR</t>
  </si>
  <si>
    <t>BGD</t>
  </si>
  <si>
    <t>BRB</t>
  </si>
  <si>
    <t>BLR</t>
  </si>
  <si>
    <t>BLZ</t>
  </si>
  <si>
    <t>BEN</t>
  </si>
  <si>
    <t>BMU</t>
  </si>
  <si>
    <t>BTN</t>
  </si>
  <si>
    <t>Bolivia (Plurinational State of)</t>
  </si>
  <si>
    <t>BOL</t>
  </si>
  <si>
    <t>Bonaire, Sint Eustatius and Saba</t>
  </si>
  <si>
    <t>BES</t>
  </si>
  <si>
    <t>BIH</t>
  </si>
  <si>
    <t>BWA</t>
  </si>
  <si>
    <t>BVT</t>
  </si>
  <si>
    <t>Grand Total</t>
  </si>
  <si>
    <t>BRA</t>
  </si>
  <si>
    <t>British Indian Ocean Territory (the)</t>
  </si>
  <si>
    <t>IOT</t>
  </si>
  <si>
    <t>BRN</t>
  </si>
  <si>
    <t>BFA</t>
  </si>
  <si>
    <t>BDI</t>
  </si>
  <si>
    <t>CPV</t>
  </si>
  <si>
    <t>KHM</t>
  </si>
  <si>
    <t>CMR</t>
  </si>
  <si>
    <t>CAN</t>
  </si>
  <si>
    <t>Cayman Islands (the)</t>
  </si>
  <si>
    <t>CYM</t>
  </si>
  <si>
    <t>Central African Republic (the)</t>
  </si>
  <si>
    <t>CAF</t>
  </si>
  <si>
    <t>TCD</t>
  </si>
  <si>
    <t>CHL</t>
  </si>
  <si>
    <t>CHN</t>
  </si>
  <si>
    <t>CXR</t>
  </si>
  <si>
    <t>Cocos (Keeling) Islands (the)</t>
  </si>
  <si>
    <t>CCK</t>
  </si>
  <si>
    <t>COL</t>
  </si>
  <si>
    <t>Comoros (the)</t>
  </si>
  <si>
    <t>COM</t>
  </si>
  <si>
    <t>Congo (the Democratic Republic of the)</t>
  </si>
  <si>
    <t>COD</t>
  </si>
  <si>
    <t>Congo (the)</t>
  </si>
  <si>
    <t>COG</t>
  </si>
  <si>
    <t>Cook Islands (the)</t>
  </si>
  <si>
    <t>COK</t>
  </si>
  <si>
    <t>CRI</t>
  </si>
  <si>
    <t>CUB</t>
  </si>
  <si>
    <t>CUW</t>
  </si>
  <si>
    <t>CIV</t>
  </si>
  <si>
    <t>DJI</t>
  </si>
  <si>
    <t>DMA</t>
  </si>
  <si>
    <t>Dominican Republic (the)</t>
  </si>
  <si>
    <t>DOM</t>
  </si>
  <si>
    <t>ECU</t>
  </si>
  <si>
    <t>EGY</t>
  </si>
  <si>
    <t>SLV</t>
  </si>
  <si>
    <t>GNQ</t>
  </si>
  <si>
    <t>ERI</t>
  </si>
  <si>
    <t>Eswatini</t>
  </si>
  <si>
    <t>SWZ</t>
  </si>
  <si>
    <t>ETH</t>
  </si>
  <si>
    <t>Falkland Islands (the) [Malvinas]</t>
  </si>
  <si>
    <t>FLK</t>
  </si>
  <si>
    <t>Faroe Islands (the)</t>
  </si>
  <si>
    <t>FRO</t>
  </si>
  <si>
    <t>FJI</t>
  </si>
  <si>
    <t>GUF</t>
  </si>
  <si>
    <t>PYF</t>
  </si>
  <si>
    <t>French Southern Territories (the)</t>
  </si>
  <si>
    <t>ATF</t>
  </si>
  <si>
    <t>GAB</t>
  </si>
  <si>
    <t>Gambia (the)</t>
  </si>
  <si>
    <t>GMB</t>
  </si>
  <si>
    <t>GEO</t>
  </si>
  <si>
    <t>GHA</t>
  </si>
  <si>
    <t>GIB</t>
  </si>
  <si>
    <t>GRL</t>
  </si>
  <si>
    <t>GRD</t>
  </si>
  <si>
    <t>GLP</t>
  </si>
  <si>
    <t>GUM</t>
  </si>
  <si>
    <t>GTM</t>
  </si>
  <si>
    <t>GGY</t>
  </si>
  <si>
    <t>GIN</t>
  </si>
  <si>
    <t>Guinea-Bissau</t>
  </si>
  <si>
    <t>GNB</t>
  </si>
  <si>
    <t>GUY</t>
  </si>
  <si>
    <t>HTI</t>
  </si>
  <si>
    <t>HMD</t>
  </si>
  <si>
    <t>Holy See (the)</t>
  </si>
  <si>
    <t>VAT</t>
  </si>
  <si>
    <t>HND</t>
  </si>
  <si>
    <t>Hong Kong</t>
  </si>
  <si>
    <t>HKG</t>
  </si>
  <si>
    <t>IND</t>
  </si>
  <si>
    <t>IDN</t>
  </si>
  <si>
    <t>Iran (Islamic Republic of)</t>
  </si>
  <si>
    <t>IRN</t>
  </si>
  <si>
    <t>IRQ</t>
  </si>
  <si>
    <t>IMN</t>
  </si>
  <si>
    <t>ISR</t>
  </si>
  <si>
    <t>JAM</t>
  </si>
  <si>
    <t>JPN</t>
  </si>
  <si>
    <t>JEY</t>
  </si>
  <si>
    <t>JOR</t>
  </si>
  <si>
    <t>KAZ</t>
  </si>
  <si>
    <t>KEN</t>
  </si>
  <si>
    <t>KIR</t>
  </si>
  <si>
    <t>Korea (the Democratic People's Republic of)</t>
  </si>
  <si>
    <t>PRK</t>
  </si>
  <si>
    <t>Korea (the Republic of)</t>
  </si>
  <si>
    <t>KOR</t>
  </si>
  <si>
    <t>KWT</t>
  </si>
  <si>
    <t>KGZ</t>
  </si>
  <si>
    <t>Lao People's Democratic Republic (the)</t>
  </si>
  <si>
    <t>LAO</t>
  </si>
  <si>
    <t>LBN</t>
  </si>
  <si>
    <t>LSO</t>
  </si>
  <si>
    <t>LBR</t>
  </si>
  <si>
    <t>LBY</t>
  </si>
  <si>
    <t>Macao</t>
  </si>
  <si>
    <t>MAC</t>
  </si>
  <si>
    <t>MDG</t>
  </si>
  <si>
    <t>MWI</t>
  </si>
  <si>
    <t>MYS</t>
  </si>
  <si>
    <t>MDV</t>
  </si>
  <si>
    <t>MLI</t>
  </si>
  <si>
    <t>Marshall Islands (the)</t>
  </si>
  <si>
    <t>MHL</t>
  </si>
  <si>
    <t>MTQ</t>
  </si>
  <si>
    <t>MRT</t>
  </si>
  <si>
    <t>MUS</t>
  </si>
  <si>
    <t>MYT</t>
  </si>
  <si>
    <t>MEX</t>
  </si>
  <si>
    <t>FSM</t>
  </si>
  <si>
    <t>Moldova (the Republic of)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</si>
  <si>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</si>
  <si>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</si>
  <si>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</si>
  <si>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</si>
  <si>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</si>
  <si>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</si>
  <si>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</si>
  <si>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</si>
  <si>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</si>
  <si>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</si>
  <si>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</si>
  <si>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NCL</t>
  </si>
  <si>
    <t>NZL</t>
  </si>
  <si>
    <t>NIC</t>
  </si>
  <si>
    <t>Niger (the)</t>
  </si>
  <si>
    <t>NER</t>
  </si>
  <si>
    <t>NGA</t>
  </si>
  <si>
    <t>NIU</t>
  </si>
  <si>
    <t>NFK</t>
  </si>
  <si>
    <t>Northern Mariana Islands (the)</t>
  </si>
  <si>
    <t>MNP</t>
  </si>
  <si>
    <t>OMN</t>
  </si>
  <si>
    <t>PAK</t>
  </si>
  <si>
    <t>PLW</t>
  </si>
  <si>
    <t>Palestine, State of</t>
  </si>
  <si>
    <t>PSE</t>
  </si>
  <si>
    <t>PAN</t>
  </si>
  <si>
    <t>PNG</t>
  </si>
  <si>
    <t>PRY</t>
  </si>
  <si>
    <t>PER</t>
  </si>
  <si>
    <t>Philippines (the)</t>
  </si>
  <si>
    <t>PHL</t>
  </si>
  <si>
    <t>PCN</t>
  </si>
  <si>
    <t>PRI</t>
  </si>
  <si>
    <t>QAT</t>
  </si>
  <si>
    <t>Republic of North Macedonia</t>
  </si>
  <si>
    <t>MKD</t>
  </si>
  <si>
    <t>Russian Federation (the)</t>
  </si>
  <si>
    <t>RUS</t>
  </si>
  <si>
    <t>RWA</t>
  </si>
  <si>
    <t>Réunion</t>
  </si>
  <si>
    <t>REU</t>
  </si>
  <si>
    <t>Saint Barthélemy</t>
  </si>
  <si>
    <t>BLM</t>
  </si>
  <si>
    <t>Saint Helena, Ascension and Tristan da Cunha</t>
  </si>
  <si>
    <t>SHN</t>
  </si>
  <si>
    <t>KNA</t>
  </si>
  <si>
    <t>LCA</t>
  </si>
  <si>
    <t>MAF</t>
  </si>
  <si>
    <t>SPM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</si>
  <si>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</si>
  <si>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</si>
  <si>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</si>
  <si>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</si>
  <si>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</si>
  <si>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</si>
  <si>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</si>
  <si>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</si>
  <si>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</si>
  <si>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</si>
  <si>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</si>
  <si>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</si>
  <si>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</si>
  <si>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SLB</t>
  </si>
  <si>
    <t>SOM</t>
  </si>
  <si>
    <t>ZAF</t>
  </si>
  <si>
    <t>SGS</t>
  </si>
  <si>
    <t>SSD</t>
  </si>
  <si>
    <t>LKA</t>
  </si>
  <si>
    <t>Sudan (the)</t>
  </si>
  <si>
    <t>SDN</t>
  </si>
  <si>
    <t>SUR</t>
  </si>
  <si>
    <t>SJM</t>
  </si>
  <si>
    <t>Syrian Arab Republic</t>
  </si>
  <si>
    <t>SYR</t>
  </si>
  <si>
    <t>Taiwan (Province of China)</t>
  </si>
  <si>
    <t>TWN</t>
  </si>
  <si>
    <t>TJK</t>
  </si>
  <si>
    <t>Tanzania, United Republic of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</si>
  <si>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</si>
  <si>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</si>
  <si>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</si>
  <si>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</si>
  <si>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</si>
  <si>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</si>
  <si>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</si>
  <si>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</si>
  <si>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</si>
  <si>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</si>
  <si>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Turks and Caicos Islands (the)</t>
  </si>
  <si>
    <t>TCA</t>
  </si>
  <si>
    <t>TUV</t>
  </si>
  <si>
    <t>UGA</t>
  </si>
  <si>
    <t>UKR</t>
  </si>
  <si>
    <t>United Arab Emirates (the)</t>
  </si>
  <si>
    <t>ARE</t>
  </si>
  <si>
    <t>UK</t>
  </si>
  <si>
    <t>GBR</t>
  </si>
  <si>
    <t>United States Minor Outlying Islands (the)</t>
  </si>
  <si>
    <t>UMI</t>
  </si>
  <si>
    <t>USA</t>
  </si>
  <si>
    <t>URY</t>
  </si>
  <si>
    <t>UZB</t>
  </si>
  <si>
    <t>VUT</t>
  </si>
  <si>
    <t>Venezuela (Bolivarian Republic of)</t>
  </si>
  <si>
    <t>VEN</t>
  </si>
  <si>
    <t>Viet Nam</t>
  </si>
  <si>
    <t>VNM</t>
  </si>
  <si>
    <t>Virgin Islands (British)</t>
  </si>
  <si>
    <t>VGB</t>
  </si>
  <si>
    <t>Virgin Islands (U.S.)</t>
  </si>
  <si>
    <t>VIR</t>
  </si>
  <si>
    <t>WLF</t>
  </si>
  <si>
    <t>ESH</t>
  </si>
  <si>
    <t>YEM</t>
  </si>
  <si>
    <t>ZMB</t>
  </si>
  <si>
    <t>ZWE</t>
  </si>
  <si>
    <t>Åland Islands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</si>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</sst>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color theme="1"/>
      <name val="Arial"/>
      <family val="2"/>
    </font>
    <font>
      <b/>
      <sz val="12"/>
      <color rgb="FF313F5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222222"/>
      <name val="Sans-serif"/>
    </font>
    <font>
      <b/>
      <sz val="10"/>
      <name val="Arial"/>
      <family val="2"/>
    </font>
    <font>
      <sz val="12"/>
      <color rgb="FF000000"/>
      <name val="Arial"/>
      <family val="2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  <diagonal/>
    </border>
    <border>
      <left style="thin">
        <color rgb="FFCCCCCC"/>
      </left>
      <right style="thin">
        <color rgb="FFDDDDDD"/>
      </right>
      <top style="thin">
        <color rgb="FF000000"/>
      </top>
      <bottom style="thin">
        <color rgb="FFDDDDD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2" xfId="0" applyFont="1" applyBorder="1" applyAlignment="1"/>
    <xf numFmtId="0" fontId="3" fillId="0" borderId="0" xfId="0" applyFont="1"/>
    <xf numFmtId="0" fontId="3" fillId="0" borderId="0" xfId="0" applyFont="1" applyAlignment="1"/>
    <xf numFmtId="0" fontId="4" fillId="0" borderId="3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1" fillId="0" borderId="0" xfId="0" applyFont="1"/>
    <xf numFmtId="0" fontId="7" fillId="0" borderId="3" xfId="0" applyFont="1" applyBorder="1" applyAlignment="1"/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0" fillId="0" borderId="4" xfId="0" pivotButton="1" applyFont="1" applyBorder="1" applyAlignment="1"/>
    <xf numFmtId="0" fontId="0" fillId="0" borderId="5" xfId="0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 Al-Shaibani" refreshedDate="44123.238356250004" refreshedVersion="6" recordCount="210" xr:uid="{00000000-000A-0000-FFFF-FFFF00000000}">
  <cacheSource type="worksheet">
    <worksheetSource ref="G2:J212" sheet="codes+languagesSimple"/>
  </cacheSource>
  <cacheFields count="4">
    <cacheField name="country" numFmtId="0">
      <sharedItems count="128">
        <s v="Afghanistan"/>
        <s v="Albania"/>
        <s v="Algeria"/>
        <s v="Argentina"/>
        <s v="Armenia"/>
        <s v="Australia"/>
        <s v="Austria"/>
        <s v="Azerbaijan"/>
        <s v="Bahrain"/>
        <s v="Bangladesh"/>
        <s v="Belarus"/>
        <s v="Belgium"/>
        <s v="Belize"/>
        <s v="Bolivarian Republic of Venezuela"/>
        <s v="Bolivia"/>
        <s v="Bosnia and Herzegovina"/>
        <s v="Brazil"/>
        <s v="Brunei Darussalam"/>
        <s v="Bulgaria"/>
        <s v="Cambodia"/>
        <s v="Canada"/>
        <s v="Caribbean"/>
        <s v="Chile"/>
        <s v="Colombia"/>
        <s v="Costa Rica"/>
        <s v="Croatia"/>
        <s v="Czech Republic"/>
        <s v="Denmark"/>
        <s v="Dominican Republic"/>
        <s v="Ecuador"/>
        <s v="Egypt"/>
        <s v="El Salvador"/>
        <s v="Estonia"/>
        <s v="Ethiopia"/>
        <s v="Faroe Islands"/>
        <s v="Finland"/>
        <s v="France"/>
        <s v="Georgia"/>
        <s v="Germany"/>
        <s v="Greece"/>
        <s v="Greenland"/>
        <s v="Guatemala"/>
        <s v="Honduras"/>
        <s v="Hong Kong S.A.R."/>
        <s v="Hungary"/>
        <s v="Iceland"/>
        <s v="India"/>
        <s v="Indonesia"/>
        <s v="Iran"/>
        <s v="Iraq"/>
        <s v="Ireland"/>
        <s v="Islamic Republic of Pakistan"/>
        <s v="Israel"/>
        <s v="Italy"/>
        <s v="Jamaica"/>
        <s v="Japan"/>
        <s v="Jordan"/>
        <s v="Kazakhstan"/>
        <s v="Kenya"/>
        <s v="Korea"/>
        <s v="Kuwait"/>
        <s v="Kyrgyzstan"/>
        <s v="Lao P.D.R."/>
        <s v="Latvia"/>
        <s v="Lebanon"/>
        <s v="Libya"/>
        <s v="Liechtenstein"/>
        <s v="Lithuania"/>
        <s v="Luxembourg"/>
        <s v="Macao S.A.R."/>
        <s v="Macedonia (FYROM)"/>
        <s v="Malaysia"/>
        <s v="Maldives"/>
        <s v="Malta"/>
        <s v="Mexico"/>
        <s v="Mongolia"/>
        <s v="Montenegro"/>
        <s v="Morocco"/>
        <s v="Nepal"/>
        <s v="Netherlands"/>
        <s v="New Zealand"/>
        <s v="Nicaragua"/>
        <s v="Nigeria"/>
        <s v="Norway"/>
        <s v="Oman"/>
        <s v="Panama"/>
        <s v="Paraguay"/>
        <s v="People's Republic of China"/>
        <s v="Peru"/>
        <s v="Philippines"/>
        <s v="Poland"/>
        <s v="Portugal"/>
        <s v="Principality of Monaco"/>
        <s v="Puerto Rico"/>
        <s v="Qatar"/>
        <s v="Republic of the Philippines"/>
        <s v="Romania"/>
        <s v="Russia"/>
        <s v="Rwanda"/>
        <s v="Saudi Arabia"/>
        <s v="Senegal"/>
        <s v="Serbia"/>
        <s v="Serbia and Montenegro (Former)"/>
        <s v="Singapore"/>
        <s v="Slovakia"/>
        <s v="Slovenia"/>
        <s v="South Africa"/>
        <s v="Spain"/>
        <s v="Sri Lanka"/>
        <s v="Sweden"/>
        <s v="Switzerland"/>
        <s v="Syria"/>
        <s v="Taiwan"/>
        <s v="Tajikistan"/>
        <s v="Thailand"/>
        <s v="Trinidad and Tobago"/>
        <s v="Tunisia"/>
        <s v="Turkey"/>
        <s v="Turkmenistan"/>
        <s v="U.A.E."/>
        <s v="Ukraine"/>
        <s v="United Kingdom"/>
        <s v="United States"/>
        <s v="Uruguay"/>
        <s v="Uzbekistan"/>
        <s v="Vietnam"/>
        <s v="Yemen"/>
        <s v="Zimbabwe"/>
      </sharedItems>
    </cacheField>
    <cacheField name="language" numFmtId="0">
      <sharedItems/>
    </cacheField>
    <cacheField name="language_code_full" numFmtId="0">
      <sharedItems/>
    </cacheField>
    <cacheField name="language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s v="Dari"/>
    <s v="prs-AF"/>
    <s v="prs"/>
  </r>
  <r>
    <x v="0"/>
    <s v="Pashto"/>
    <s v="ps-AF"/>
    <s v="ps"/>
  </r>
  <r>
    <x v="1"/>
    <s v="Albanian"/>
    <s v="sq-AL"/>
    <s v="sq"/>
  </r>
  <r>
    <x v="2"/>
    <s v="Arabic"/>
    <s v="ar-DZ"/>
    <s v="ar"/>
  </r>
  <r>
    <x v="2"/>
    <s v="Tamazight (Latin)"/>
    <s v="tzm-DZ"/>
    <s v="tzm"/>
  </r>
  <r>
    <x v="3"/>
    <s v="Spanish"/>
    <s v="es-AR"/>
    <s v="es"/>
  </r>
  <r>
    <x v="4"/>
    <s v="Armenian"/>
    <s v="hy-AM"/>
    <s v="hy"/>
  </r>
  <r>
    <x v="5"/>
    <s v="English"/>
    <s v="en-AU"/>
    <s v="en"/>
  </r>
  <r>
    <x v="6"/>
    <s v="German"/>
    <s v="de-AT"/>
    <s v="de"/>
  </r>
  <r>
    <x v="7"/>
    <s v="Azeri (Cyrillic)"/>
    <s v="az-AZ"/>
    <s v="az"/>
  </r>
  <r>
    <x v="7"/>
    <s v="Azeri (Latin)"/>
    <s v="az-AZ"/>
    <s v="az"/>
  </r>
  <r>
    <x v="8"/>
    <s v="Arabic"/>
    <s v="ar-BH"/>
    <s v="ar"/>
  </r>
  <r>
    <x v="9"/>
    <s v="Bengali"/>
    <s v="bn-BD"/>
    <s v="bn"/>
  </r>
  <r>
    <x v="10"/>
    <s v="Belarusian"/>
    <s v="be-BY"/>
    <s v="be"/>
  </r>
  <r>
    <x v="11"/>
    <s v="Dutch"/>
    <s v="nl-BE"/>
    <s v="nl"/>
  </r>
  <r>
    <x v="11"/>
    <s v="French"/>
    <s v="fr-BE"/>
    <s v="fr"/>
  </r>
  <r>
    <x v="12"/>
    <s v="English"/>
    <s v="en-BZ"/>
    <s v="en"/>
  </r>
  <r>
    <x v="13"/>
    <s v="Spanish"/>
    <s v="es-VE"/>
    <s v="es"/>
  </r>
  <r>
    <x v="14"/>
    <s v="Quechua"/>
    <s v="quz-BO"/>
    <s v="quz"/>
  </r>
  <r>
    <x v="14"/>
    <s v="Spanish"/>
    <s v="es-BO"/>
    <s v="es"/>
  </r>
  <r>
    <x v="15"/>
    <s v="Bosnian (Cyrillic)"/>
    <s v="bs-BA"/>
    <s v="bs"/>
  </r>
  <r>
    <x v="15"/>
    <s v="Bosnian (Latin)"/>
    <s v="bs-BA"/>
    <s v="bs"/>
  </r>
  <r>
    <x v="15"/>
    <s v="Croatian"/>
    <s v="hr-BA"/>
    <s v="hr"/>
  </r>
  <r>
    <x v="15"/>
    <s v="Serbian (Cyrillic)"/>
    <s v="sr-BA"/>
    <s v="sr"/>
  </r>
  <r>
    <x v="15"/>
    <s v="Serbian (Latin)"/>
    <s v="sr-BA"/>
    <s v="sr"/>
  </r>
  <r>
    <x v="16"/>
    <s v="Portuguese"/>
    <s v="pt-BR"/>
    <s v="pt"/>
  </r>
  <r>
    <x v="17"/>
    <s v="Malay"/>
    <s v="ms-BN"/>
    <s v="ms"/>
  </r>
  <r>
    <x v="18"/>
    <s v="Bulgarian"/>
    <s v="bg-BG"/>
    <s v="bg"/>
  </r>
  <r>
    <x v="19"/>
    <s v="Khmer"/>
    <s v="km-KH"/>
    <s v="km"/>
  </r>
  <r>
    <x v="20"/>
    <s v="English"/>
    <s v="en-CA"/>
    <s v="en"/>
  </r>
  <r>
    <x v="20"/>
    <s v="French"/>
    <s v="fr-CA"/>
    <s v="fr"/>
  </r>
  <r>
    <x v="20"/>
    <s v="Inuktitut (Latin)"/>
    <s v="iu-CA"/>
    <s v="iu"/>
  </r>
  <r>
    <x v="20"/>
    <s v="Inuktitut (Syllabics)"/>
    <s v="iu-CA"/>
    <s v="iu"/>
  </r>
  <r>
    <x v="20"/>
    <s v="Mohawk"/>
    <s v="moh-CA"/>
    <s v="moh"/>
  </r>
  <r>
    <x v="21"/>
    <s v="English"/>
    <s v="en-029"/>
    <s v="en"/>
  </r>
  <r>
    <x v="22"/>
    <s v="Spanish"/>
    <s v="es-CL"/>
    <s v="es"/>
  </r>
  <r>
    <x v="22"/>
    <s v="Mapudungun"/>
    <s v="arn-CL"/>
    <s v="arn"/>
  </r>
  <r>
    <x v="23"/>
    <s v="Spanish"/>
    <s v="es-CO"/>
    <s v="es"/>
  </r>
  <r>
    <x v="24"/>
    <s v="Spanish"/>
    <s v="es-CR"/>
    <s v="es"/>
  </r>
  <r>
    <x v="25"/>
    <s v="Croatian"/>
    <s v="hr-HR"/>
    <s v="hr"/>
  </r>
  <r>
    <x v="26"/>
    <s v="Czech"/>
    <s v="cs-CZ"/>
    <s v="cs"/>
  </r>
  <r>
    <x v="27"/>
    <s v="Danish"/>
    <s v="da-DK"/>
    <s v="da"/>
  </r>
  <r>
    <x v="28"/>
    <s v="Spanish"/>
    <s v="es-DO"/>
    <s v="es"/>
  </r>
  <r>
    <x v="29"/>
    <s v="Quechua"/>
    <s v="quz-EC"/>
    <s v="quz"/>
  </r>
  <r>
    <x v="29"/>
    <s v="Spanish"/>
    <s v="es-EC"/>
    <s v="es"/>
  </r>
  <r>
    <x v="30"/>
    <s v="Arabic"/>
    <s v="ar-EG"/>
    <s v="ar"/>
  </r>
  <r>
    <x v="31"/>
    <s v="Spanish"/>
    <s v="es-SV"/>
    <s v="es"/>
  </r>
  <r>
    <x v="32"/>
    <s v="Estonian"/>
    <s v="et-EE"/>
    <s v="et"/>
  </r>
  <r>
    <x v="33"/>
    <s v="Amharic"/>
    <s v="am-ET"/>
    <s v="am"/>
  </r>
  <r>
    <x v="34"/>
    <s v="Faroese"/>
    <s v="fo-FO"/>
    <s v="fo"/>
  </r>
  <r>
    <x v="35"/>
    <s v="Finnish"/>
    <s v="fi-FI"/>
    <s v="fi"/>
  </r>
  <r>
    <x v="35"/>
    <s v="Sami (Inari)"/>
    <s v="smn-FI"/>
    <s v="smn"/>
  </r>
  <r>
    <x v="35"/>
    <s v="Sami (Northern)"/>
    <s v="se-FI"/>
    <s v="se"/>
  </r>
  <r>
    <x v="35"/>
    <s v="Sami (Skolt)"/>
    <s v="sms-FI"/>
    <s v="sms"/>
  </r>
  <r>
    <x v="35"/>
    <s v="Swedish"/>
    <s v="sv-FI"/>
    <s v="sv"/>
  </r>
  <r>
    <x v="36"/>
    <s v="Alsatian"/>
    <s v="gsw-FR"/>
    <s v="gsw"/>
  </r>
  <r>
    <x v="36"/>
    <s v="Breton"/>
    <s v="br-FR"/>
    <s v="br"/>
  </r>
  <r>
    <x v="36"/>
    <s v="Corsican"/>
    <s v="co-FR"/>
    <s v="co"/>
  </r>
  <r>
    <x v="36"/>
    <s v="French"/>
    <s v="fr-FR"/>
    <s v="fr"/>
  </r>
  <r>
    <x v="36"/>
    <s v="Occitan"/>
    <s v="oc-FR"/>
    <s v="oc"/>
  </r>
  <r>
    <x v="37"/>
    <s v="Georgian"/>
    <s v="ka-GE"/>
    <s v="ka"/>
  </r>
  <r>
    <x v="38"/>
    <s v="German"/>
    <s v="de-DE"/>
    <s v="de"/>
  </r>
  <r>
    <x v="38"/>
    <s v="Lower Sorbian"/>
    <s v="dsb-DE"/>
    <s v="dsb"/>
  </r>
  <r>
    <x v="38"/>
    <s v="Upper Sorbian"/>
    <s v="hsb-DE"/>
    <s v="hsb"/>
  </r>
  <r>
    <x v="39"/>
    <s v="Greek"/>
    <s v="el-GR"/>
    <s v="el"/>
  </r>
  <r>
    <x v="40"/>
    <s v="Greenlandic"/>
    <s v="kl-GL"/>
    <s v="kl"/>
  </r>
  <r>
    <x v="41"/>
    <s v="K'iche"/>
    <s v="qut-GT"/>
    <s v="qut"/>
  </r>
  <r>
    <x v="41"/>
    <s v="Spanish"/>
    <s v="es-GT"/>
    <s v="es"/>
  </r>
  <r>
    <x v="42"/>
    <s v="Spanish"/>
    <s v="es-HN"/>
    <s v="es"/>
  </r>
  <r>
    <x v="43"/>
    <s v="Chinese (Traditional) Legacy"/>
    <s v="zh-HK"/>
    <s v="zh"/>
  </r>
  <r>
    <x v="44"/>
    <s v="Hungarian"/>
    <s v="hu-HU"/>
    <s v="hu"/>
  </r>
  <r>
    <x v="45"/>
    <s v="Icelandic"/>
    <s v="is-IS"/>
    <s v="is"/>
  </r>
  <r>
    <x v="46"/>
    <s v="Hindi"/>
    <s v="hi-IN"/>
    <s v="hi"/>
  </r>
  <r>
    <x v="46"/>
    <s v="English"/>
    <s v="en-IN"/>
    <s v="en"/>
  </r>
  <r>
    <x v="46"/>
    <s v="Assamese"/>
    <s v="as-IN"/>
    <s v="as"/>
  </r>
  <r>
    <x v="46"/>
    <s v="Gujarati"/>
    <s v="gu-IN"/>
    <s v="gu"/>
  </r>
  <r>
    <x v="46"/>
    <s v="Bengali"/>
    <s v="bn-IN"/>
    <s v="bn"/>
  </r>
  <r>
    <x v="46"/>
    <s v="Kannada"/>
    <s v="kn-IN"/>
    <s v="kn"/>
  </r>
  <r>
    <x v="46"/>
    <s v="Konkani"/>
    <s v="kok-IN"/>
    <s v="kok"/>
  </r>
  <r>
    <x v="46"/>
    <s v="Malayalam"/>
    <s v="ml-IN"/>
    <s v="ml"/>
  </r>
  <r>
    <x v="46"/>
    <s v="Marathi"/>
    <s v="mr-IN"/>
    <s v="mr"/>
  </r>
  <r>
    <x v="46"/>
    <s v="Oriya"/>
    <s v="or-IN"/>
    <s v="or"/>
  </r>
  <r>
    <x v="46"/>
    <s v="Punjabi"/>
    <s v="pa-IN"/>
    <s v="pa"/>
  </r>
  <r>
    <x v="46"/>
    <s v="Sanskrit"/>
    <s v="sa-IN"/>
    <s v="sa"/>
  </r>
  <r>
    <x v="46"/>
    <s v="Tamil"/>
    <s v="ta-IN"/>
    <s v="ta"/>
  </r>
  <r>
    <x v="46"/>
    <s v="Telugu"/>
    <s v="te-IN"/>
    <s v="te"/>
  </r>
  <r>
    <x v="47"/>
    <s v="Indonesian"/>
    <s v="id-ID"/>
    <s v="id"/>
  </r>
  <r>
    <x v="48"/>
    <s v="Persian"/>
    <s v="fa-IR"/>
    <s v="fa"/>
  </r>
  <r>
    <x v="49"/>
    <s v="Arabic"/>
    <s v="ar-IQ"/>
    <s v="ar"/>
  </r>
  <r>
    <x v="50"/>
    <s v="English"/>
    <s v="en-IE"/>
    <s v="en"/>
  </r>
  <r>
    <x v="50"/>
    <s v="Irish"/>
    <s v="ga-IE"/>
    <s v="ga"/>
  </r>
  <r>
    <x v="51"/>
    <s v="Urdu"/>
    <s v="ur-PK"/>
    <s v="ur"/>
  </r>
  <r>
    <x v="52"/>
    <s v="Hebrew"/>
    <s v="he-IL"/>
    <s v="he"/>
  </r>
  <r>
    <x v="53"/>
    <s v="Italian"/>
    <s v="it-IT"/>
    <s v="it"/>
  </r>
  <r>
    <x v="54"/>
    <s v="English"/>
    <s v="en-JM"/>
    <s v="en"/>
  </r>
  <r>
    <x v="55"/>
    <s v="Japanese"/>
    <s v="ja-JP"/>
    <s v="ja"/>
  </r>
  <r>
    <x v="56"/>
    <s v="Arabic"/>
    <s v="ar-JO"/>
    <s v="ar"/>
  </r>
  <r>
    <x v="57"/>
    <s v="Kazakh"/>
    <s v="kk-KZ"/>
    <s v="kk"/>
  </r>
  <r>
    <x v="58"/>
    <s v="Kiswahili"/>
    <s v="sw-KE"/>
    <s v="sw"/>
  </r>
  <r>
    <x v="59"/>
    <s v="Korean"/>
    <s v="ko-KR"/>
    <s v="ko"/>
  </r>
  <r>
    <x v="60"/>
    <s v="Arabic"/>
    <s v="ar-KW"/>
    <s v="ar"/>
  </r>
  <r>
    <x v="61"/>
    <s v="Kyrgyz"/>
    <s v="ky-KG"/>
    <s v="ky"/>
  </r>
  <r>
    <x v="62"/>
    <s v="Lao"/>
    <s v="lo-LA"/>
    <s v="lo"/>
  </r>
  <r>
    <x v="63"/>
    <s v="Latvian"/>
    <s v="lv-LV"/>
    <s v="lv"/>
  </r>
  <r>
    <x v="64"/>
    <s v="Arabic"/>
    <s v="ar-LB"/>
    <s v="ar"/>
  </r>
  <r>
    <x v="65"/>
    <s v="Arabic"/>
    <s v="ar-LY"/>
    <s v="ar"/>
  </r>
  <r>
    <x v="66"/>
    <s v="German"/>
    <s v="de-LI"/>
    <s v="de"/>
  </r>
  <r>
    <x v="67"/>
    <s v="Lithuanian"/>
    <s v="lt-LT"/>
    <s v="lt"/>
  </r>
  <r>
    <x v="68"/>
    <s v="French"/>
    <s v="fr-LU"/>
    <s v="fr"/>
  </r>
  <r>
    <x v="68"/>
    <s v="German"/>
    <s v="de-LU"/>
    <s v="de"/>
  </r>
  <r>
    <x v="68"/>
    <s v="Luxembourgish"/>
    <s v="lb-LU"/>
    <s v="lb"/>
  </r>
  <r>
    <x v="69"/>
    <s v="Chinese (Traditional) Legacy"/>
    <s v="zh-MO"/>
    <s v="zh"/>
  </r>
  <r>
    <x v="70"/>
    <s v="Macedonian (FYROM)"/>
    <s v="mk-MK"/>
    <s v="mk"/>
  </r>
  <r>
    <x v="71"/>
    <s v="English"/>
    <s v="en-MY"/>
    <s v="en"/>
  </r>
  <r>
    <x v="71"/>
    <s v="Malay"/>
    <s v="ms-MY"/>
    <s v="ms"/>
  </r>
  <r>
    <x v="72"/>
    <s v="Divehi"/>
    <s v="dv-MV"/>
    <s v="dv"/>
  </r>
  <r>
    <x v="73"/>
    <s v="Maltese"/>
    <s v="mt-MT"/>
    <s v="mt"/>
  </r>
  <r>
    <x v="74"/>
    <s v="Spanish"/>
    <s v="es-MX"/>
    <s v="es"/>
  </r>
  <r>
    <x v="75"/>
    <s v="Mongolian (Cyrillic)"/>
    <s v="mn-MN"/>
    <s v="mn"/>
  </r>
  <r>
    <x v="76"/>
    <s v="Serbian (Cyrillic)"/>
    <s v="sr-ME"/>
    <s v="sr"/>
  </r>
  <r>
    <x v="76"/>
    <s v="Serbian (Latin)"/>
    <s v="sr-ME"/>
    <s v="sr"/>
  </r>
  <r>
    <x v="77"/>
    <s v="Arabic"/>
    <s v="ar-MA"/>
    <s v="ar"/>
  </r>
  <r>
    <x v="78"/>
    <s v="Nepali"/>
    <s v="ne-NP"/>
    <s v="ne"/>
  </r>
  <r>
    <x v="79"/>
    <s v="Dutch"/>
    <s v="nl-NL"/>
    <s v="nl"/>
  </r>
  <r>
    <x v="79"/>
    <s v="Frisian"/>
    <s v="fy-NL"/>
    <s v="fy"/>
  </r>
  <r>
    <x v="80"/>
    <s v="English"/>
    <s v="en-NZ"/>
    <s v="en"/>
  </r>
  <r>
    <x v="80"/>
    <s v="Maori"/>
    <s v="mi-NZ"/>
    <s v="mi"/>
  </r>
  <r>
    <x v="81"/>
    <s v="Spanish"/>
    <s v="es-NI"/>
    <s v="es"/>
  </r>
  <r>
    <x v="82"/>
    <s v="Hausa (Latin)"/>
    <s v="ha-NG"/>
    <s v="ha"/>
  </r>
  <r>
    <x v="82"/>
    <s v="Igbo"/>
    <s v="ig-NG"/>
    <s v="ig"/>
  </r>
  <r>
    <x v="82"/>
    <s v="Yoruba"/>
    <s v="yo-NG"/>
    <s v="yo"/>
  </r>
  <r>
    <x v="83"/>
    <s v="Norwegian (Bokmal)"/>
    <s v="nb-NO"/>
    <s v="nb"/>
  </r>
  <r>
    <x v="83"/>
    <s v="Norwegian (Nynorsk)"/>
    <s v="nn-NO"/>
    <s v="nn"/>
  </r>
  <r>
    <x v="83"/>
    <s v="Sami (Lule)"/>
    <s v="smj-NO"/>
    <s v="smj"/>
  </r>
  <r>
    <x v="83"/>
    <s v="Sami (Northern)"/>
    <s v="se-NO"/>
    <s v="se"/>
  </r>
  <r>
    <x v="83"/>
    <s v="Sami (Southern)"/>
    <s v="sma-NO"/>
    <s v="sma"/>
  </r>
  <r>
    <x v="84"/>
    <s v="Arabic"/>
    <s v="ar-OM"/>
    <s v="ar"/>
  </r>
  <r>
    <x v="85"/>
    <s v="Spanish"/>
    <s v="es-PA"/>
    <s v="es"/>
  </r>
  <r>
    <x v="86"/>
    <s v="Spanish"/>
    <s v="es-PY"/>
    <s v="es"/>
  </r>
  <r>
    <x v="87"/>
    <s v="Chinese (Simplified) Legacy"/>
    <s v="zh-CN"/>
    <s v="zh"/>
  </r>
  <r>
    <x v="87"/>
    <s v="Mongolian (Traditional Mongolian)"/>
    <s v="mn-CN"/>
    <s v="mn"/>
  </r>
  <r>
    <x v="87"/>
    <s v="Tibetan"/>
    <s v="bo-CN"/>
    <s v="bo"/>
  </r>
  <r>
    <x v="87"/>
    <s v="Uyghur"/>
    <s v="ug-CN"/>
    <s v="ug"/>
  </r>
  <r>
    <x v="87"/>
    <s v="Yi"/>
    <s v="ii-CN"/>
    <s v="ii"/>
  </r>
  <r>
    <x v="88"/>
    <s v="Spanish"/>
    <s v="es-PE"/>
    <s v="es"/>
  </r>
  <r>
    <x v="88"/>
    <s v="Quechua"/>
    <s v="quz-PE"/>
    <s v="quz"/>
  </r>
  <r>
    <x v="89"/>
    <s v="Filipino"/>
    <s v="fil-PH"/>
    <s v="fil"/>
  </r>
  <r>
    <x v="90"/>
    <s v="Polish"/>
    <s v="pl-PL"/>
    <s v="pl"/>
  </r>
  <r>
    <x v="91"/>
    <s v="Portuguese"/>
    <s v="pt-PT"/>
    <s v="pt"/>
  </r>
  <r>
    <x v="92"/>
    <s v="French"/>
    <s v="fr-MC"/>
    <s v="fr"/>
  </r>
  <r>
    <x v="93"/>
    <s v="Spanish"/>
    <s v="es-PR"/>
    <s v="es"/>
  </r>
  <r>
    <x v="94"/>
    <s v="Arabic"/>
    <s v="ar-QA"/>
    <s v="ar"/>
  </r>
  <r>
    <x v="95"/>
    <s v="English"/>
    <s v="en-PH"/>
    <s v="en"/>
  </r>
  <r>
    <x v="96"/>
    <s v="Romanian"/>
    <s v="ro-RO"/>
    <s v="ro"/>
  </r>
  <r>
    <x v="97"/>
    <s v="Russian"/>
    <s v="ru-RU"/>
    <s v="ru"/>
  </r>
  <r>
    <x v="97"/>
    <s v="Bashkir"/>
    <s v="ba-RU"/>
    <s v="ba"/>
  </r>
  <r>
    <x v="97"/>
    <s v="Tatar"/>
    <s v="tt-RU"/>
    <s v="tt"/>
  </r>
  <r>
    <x v="97"/>
    <s v="Yakut"/>
    <s v="sah-RU"/>
    <s v="sah"/>
  </r>
  <r>
    <x v="98"/>
    <s v="Kinyarwanda"/>
    <s v="rw-RW"/>
    <s v="rw"/>
  </r>
  <r>
    <x v="99"/>
    <s v="Arabic"/>
    <s v="ar-SA"/>
    <s v="ar"/>
  </r>
  <r>
    <x v="100"/>
    <s v="Wolof"/>
    <s v="wo-SN"/>
    <s v="wo"/>
  </r>
  <r>
    <x v="101"/>
    <s v="Serbian (Cyrillic)"/>
    <s v="sr-RS"/>
    <s v="sr"/>
  </r>
  <r>
    <x v="101"/>
    <s v="Serbian (Latin)"/>
    <s v="sr-RS"/>
    <s v="sr"/>
  </r>
  <r>
    <x v="102"/>
    <s v="Serbian (Cyrillic)"/>
    <s v="sr-CS"/>
    <s v="sr"/>
  </r>
  <r>
    <x v="102"/>
    <s v="Serbian (Latin)"/>
    <s v="sr-CS"/>
    <s v="sr"/>
  </r>
  <r>
    <x v="103"/>
    <s v="English"/>
    <s v="en-SG"/>
    <s v="en"/>
  </r>
  <r>
    <x v="103"/>
    <s v="Chinese (Simplified) Legacy"/>
    <s v="zh-SG"/>
    <s v="zh"/>
  </r>
  <r>
    <x v="104"/>
    <s v="Slovak"/>
    <s v="sk-SK"/>
    <s v="sk"/>
  </r>
  <r>
    <x v="105"/>
    <s v="Slovenian"/>
    <s v="sl-SI"/>
    <s v="sl"/>
  </r>
  <r>
    <x v="106"/>
    <s v="Afrikaans"/>
    <s v="af-ZA"/>
    <s v="af"/>
  </r>
  <r>
    <x v="106"/>
    <s v="English"/>
    <s v="en-ZA"/>
    <s v="en"/>
  </r>
  <r>
    <x v="106"/>
    <s v="isiXhosa"/>
    <s v="xh-ZA"/>
    <s v="xh"/>
  </r>
  <r>
    <x v="106"/>
    <s v="isiZulu"/>
    <s v="zu-ZA"/>
    <s v="zu"/>
  </r>
  <r>
    <x v="106"/>
    <s v="Sesotho sa Leboa"/>
    <s v="nso-ZA"/>
    <s v="nso"/>
  </r>
  <r>
    <x v="106"/>
    <s v="Setswana"/>
    <s v="tn-ZA"/>
    <s v="tn"/>
  </r>
  <r>
    <x v="107"/>
    <s v="Spanish"/>
    <s v="es-ES"/>
    <s v="es"/>
  </r>
  <r>
    <x v="107"/>
    <s v="Catalan"/>
    <s v="ca-ES"/>
    <s v="ca"/>
  </r>
  <r>
    <x v="107"/>
    <s v="Galician"/>
    <s v="gl-ES"/>
    <s v="gl"/>
  </r>
  <r>
    <x v="107"/>
    <s v="Basque"/>
    <s v="eu-ES"/>
    <s v="eu"/>
  </r>
  <r>
    <x v="108"/>
    <s v="Sinhala"/>
    <s v="si-LK"/>
    <s v="si"/>
  </r>
  <r>
    <x v="109"/>
    <s v="Sami (Lule)"/>
    <s v="smj-SE"/>
    <s v="smj"/>
  </r>
  <r>
    <x v="109"/>
    <s v="Sami (Northern)"/>
    <s v="se-SE"/>
    <s v="se"/>
  </r>
  <r>
    <x v="109"/>
    <s v="Sami (Southern)"/>
    <s v="sma-SE"/>
    <s v="sma"/>
  </r>
  <r>
    <x v="109"/>
    <s v="Swedish"/>
    <s v="sv-SE"/>
    <s v="sv"/>
  </r>
  <r>
    <x v="110"/>
    <s v="French"/>
    <s v="fr-CH"/>
    <s v="fr"/>
  </r>
  <r>
    <x v="110"/>
    <s v="German"/>
    <s v="de-CH"/>
    <s v="de"/>
  </r>
  <r>
    <x v="110"/>
    <s v="Italian"/>
    <s v="it-CH"/>
    <s v="it"/>
  </r>
  <r>
    <x v="110"/>
    <s v="Romansh"/>
    <s v="rm-CH"/>
    <s v="rm"/>
  </r>
  <r>
    <x v="111"/>
    <s v="Arabic"/>
    <s v="ar-SY"/>
    <s v="ar"/>
  </r>
  <r>
    <x v="111"/>
    <s v="Syriac"/>
    <s v="syr-SY"/>
    <s v="syr"/>
  </r>
  <r>
    <x v="112"/>
    <s v="Chinese (Traditional) Legacy"/>
    <s v="zh-TW"/>
    <s v="zh"/>
  </r>
  <r>
    <x v="113"/>
    <s v="Tajik (Cyrillic)"/>
    <s v="tg-TJ"/>
    <s v="tg"/>
  </r>
  <r>
    <x v="114"/>
    <s v="Thai"/>
    <s v="th-TH"/>
    <s v="th"/>
  </r>
  <r>
    <x v="115"/>
    <s v="English"/>
    <s v="en-TT"/>
    <s v="en"/>
  </r>
  <r>
    <x v="116"/>
    <s v="Arabic"/>
    <s v="ar-TN"/>
    <s v="ar"/>
  </r>
  <r>
    <x v="117"/>
    <s v="Turkish"/>
    <s v="tr-TR"/>
    <s v="tr"/>
  </r>
  <r>
    <x v="118"/>
    <s v="Turkmen"/>
    <s v="tk-TM"/>
    <s v="tk"/>
  </r>
  <r>
    <x v="119"/>
    <s v="Arabic"/>
    <s v="ar-AE"/>
    <s v="ar"/>
  </r>
  <r>
    <x v="120"/>
    <s v="Ukrainian"/>
    <s v="uk-UA"/>
    <s v="uk"/>
  </r>
  <r>
    <x v="121"/>
    <s v="English"/>
    <s v="en-GB"/>
    <s v="en"/>
  </r>
  <r>
    <x v="121"/>
    <s v="Scottish Gaelic"/>
    <s v="gd-GB"/>
    <s v="gd"/>
  </r>
  <r>
    <x v="121"/>
    <s v="Welsh"/>
    <s v="cy-GB"/>
    <s v="cy"/>
  </r>
  <r>
    <x v="122"/>
    <s v="English"/>
    <s v="en-US"/>
    <s v="en"/>
  </r>
  <r>
    <x v="122"/>
    <s v="Spanish"/>
    <s v="es-US"/>
    <s v="es"/>
  </r>
  <r>
    <x v="123"/>
    <s v="Spanish"/>
    <s v="es-UY"/>
    <s v="es"/>
  </r>
  <r>
    <x v="124"/>
    <s v="Uzbek (Cyrillic)"/>
    <s v="uz-UZ"/>
    <s v="uz"/>
  </r>
  <r>
    <x v="124"/>
    <s v="Uzbek (Latin)"/>
    <s v="uz-UZ"/>
    <s v="uz"/>
  </r>
  <r>
    <x v="125"/>
    <s v="Vietnamese"/>
    <s v="vi-VN"/>
    <s v="vi"/>
  </r>
  <r>
    <x v="126"/>
    <s v="Arabic"/>
    <s v="ar-YE"/>
    <s v="ar"/>
  </r>
  <r>
    <x v="127"/>
    <s v="English"/>
    <s v="en-ZW"/>
    <s v="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languages count per country" cacheId="3" applyNumberFormats="0" applyBorderFormats="0" applyFontFormats="0" applyPatternFormats="0" applyAlignmentFormats="0" applyWidthHeightFormats="0" dataCaption="" updatedVersion="6" compact="0" compactData="0">
  <location ref="A1:B130" firstHeaderRow="1" firstDataRow="1" firstDataCol="1"/>
  <pivotFields count="4">
    <pivotField name="country" axis="axisRow" compact="0" outline="0" multipleItemSelectionAllowed="1" showAll="0" sortType="ascending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language" dataField="1" compact="0" outline="0" multipleItemSelectionAllowed="1" showAll="0"/>
    <pivotField name="language_code_full" compact="0" outline="0" multipleItemSelectionAllowed="1" showAll="0"/>
    <pivotField name="language_code" compact="0" outline="0" multipleItemSelectionAllowed="1" showAll="0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COUNTA of languag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50"/>
  <sheetViews>
    <sheetView tabSelected="1" topLeftCell="A217" workbookViewId="0">
      <selection activeCell="A251" sqref="A251"/>
    </sheetView>
  </sheetViews>
  <sheetFormatPr defaultColWidth="14.44140625" defaultRowHeight="15.75" customHeight="1"/>
  <sheetData>
    <row r="1" spans="1:13" ht="15.75" customHeight="1">
      <c r="A1" s="2" t="s">
        <v>2</v>
      </c>
      <c r="B1" s="4" t="s">
        <v>14</v>
      </c>
      <c r="C1" s="4" t="s">
        <v>17</v>
      </c>
      <c r="D1" s="4" t="s">
        <v>21</v>
      </c>
      <c r="E1" s="7" t="s">
        <v>28</v>
      </c>
      <c r="F1" s="7" t="s">
        <v>34</v>
      </c>
      <c r="G1" s="9" t="s">
        <v>35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>
      <c r="A2" s="11" t="s">
        <v>40</v>
      </c>
      <c r="B2" s="11" t="s">
        <v>48</v>
      </c>
      <c r="C2" s="11" t="s">
        <v>50</v>
      </c>
      <c r="D2" s="12">
        <v>352</v>
      </c>
      <c r="E2" s="13">
        <v>0</v>
      </c>
      <c r="F2" s="13">
        <v>1</v>
      </c>
      <c r="G2" s="5" t="str">
        <f ca="1">VLOOKUP(H2,'codes+languagesSimple'!$J$2:$K$212,2,FALSE)</f>
        <v>Icelandic</v>
      </c>
      <c r="H2" s="5" t="str">
        <f ca="1">VLOOKUP($B2,'codes+languages2'!$A$2:$J$251,5)</f>
        <v>is</v>
      </c>
      <c r="I2" s="5">
        <f>VLOOKUP($B2,'codes+languages2'!$A$2:$J$251,6)</f>
        <v>0</v>
      </c>
      <c r="J2" s="5">
        <f>VLOOKUP($B2,'codes+languages2'!$A$2:$J$251,7)</f>
        <v>0</v>
      </c>
      <c r="K2" s="5">
        <f>VLOOKUP($B2,'codes+languages2'!$A$2:$J$251,8)</f>
        <v>0</v>
      </c>
      <c r="L2" s="5">
        <f>VLOOKUP($B2,'codes+languages2'!$A$2:$J$251,9)</f>
        <v>0</v>
      </c>
      <c r="M2" s="5">
        <f>VLOOKUP($B2,'codes+languages2'!$A$2:$J$251,10)</f>
        <v>0</v>
      </c>
    </row>
    <row r="3" spans="1:13" ht="15">
      <c r="A3" s="11" t="s">
        <v>131</v>
      </c>
      <c r="B3" s="11" t="s">
        <v>136</v>
      </c>
      <c r="C3" s="11" t="s">
        <v>138</v>
      </c>
      <c r="D3" s="12">
        <v>438</v>
      </c>
      <c r="E3" s="13">
        <v>0</v>
      </c>
      <c r="F3" s="13">
        <v>1</v>
      </c>
      <c r="G3" s="5" t="str">
        <f ca="1">VLOOKUP(H3,'codes+languagesSimple'!$J$2:$K$212,2,FALSE)</f>
        <v>German</v>
      </c>
      <c r="H3" s="5" t="str">
        <f ca="1">VLOOKUP($B3,'codes+languages2'!$A$2:$J$251,5)</f>
        <v>de</v>
      </c>
      <c r="I3" s="5">
        <f>VLOOKUP($B3,'codes+languages2'!$A$2:$J$251,6)</f>
        <v>0</v>
      </c>
      <c r="J3" s="5">
        <f>VLOOKUP($B3,'codes+languages2'!$A$2:$J$251,7)</f>
        <v>0</v>
      </c>
      <c r="K3" s="5">
        <f>VLOOKUP($B3,'codes+languages2'!$A$2:$J$251,8)</f>
        <v>0</v>
      </c>
      <c r="L3" s="5">
        <f>VLOOKUP($B3,'codes+languages2'!$A$2:$J$251,9)</f>
        <v>0</v>
      </c>
      <c r="M3" s="5">
        <f>VLOOKUP($B3,'codes+languages2'!$A$2:$J$251,10)</f>
        <v>0</v>
      </c>
    </row>
    <row r="4" spans="1:13" ht="15">
      <c r="A4" s="11" t="s">
        <v>190</v>
      </c>
      <c r="B4" s="11" t="s">
        <v>191</v>
      </c>
      <c r="C4" s="11" t="s">
        <v>193</v>
      </c>
      <c r="D4" s="12">
        <v>578</v>
      </c>
      <c r="E4" s="13">
        <v>0</v>
      </c>
      <c r="F4" s="13">
        <v>1</v>
      </c>
      <c r="G4" s="5" t="str">
        <f ca="1">VLOOKUP(H4,'codes+languagesSimple'!$J$2:$K$212,2,FALSE)</f>
        <v>Norwegian (Bokmal)</v>
      </c>
      <c r="H4" s="5" t="str">
        <f ca="1">VLOOKUP($B4,'codes+languages2'!$A$2:$J$251,5)</f>
        <v>nb</v>
      </c>
      <c r="I4" s="5" t="str">
        <f ca="1">VLOOKUP($B4,'codes+languages2'!$A$2:$J$251,6)</f>
        <v>nn</v>
      </c>
      <c r="J4" s="5" t="str">
        <f ca="1">VLOOKUP($B4,'codes+languages2'!$A$2:$J$251,7)</f>
        <v>no</v>
      </c>
      <c r="K4" s="5" t="str">
        <f ca="1">VLOOKUP($B4,'codes+languages2'!$A$2:$J$251,8)</f>
        <v>se</v>
      </c>
      <c r="L4" s="5">
        <f>VLOOKUP($B4,'codes+languages2'!$A$2:$J$251,9)</f>
        <v>0</v>
      </c>
      <c r="M4" s="5">
        <f>VLOOKUP($B4,'codes+languages2'!$A$2:$J$251,10)</f>
        <v>0</v>
      </c>
    </row>
    <row r="5" spans="1:13" ht="15">
      <c r="A5" s="11" t="s">
        <v>250</v>
      </c>
      <c r="B5" s="11" t="s">
        <v>254</v>
      </c>
      <c r="C5" s="11" t="s">
        <v>255</v>
      </c>
      <c r="D5" s="12">
        <v>756</v>
      </c>
      <c r="E5" s="13">
        <v>0</v>
      </c>
      <c r="F5" s="13">
        <v>1</v>
      </c>
      <c r="G5" s="5" t="str">
        <f ca="1">VLOOKUP(H5,'codes+languagesSimple'!$J$2:$K$212,2,FALSE)</f>
        <v>German</v>
      </c>
      <c r="H5" s="5" t="str">
        <f ca="1">VLOOKUP($B5,'codes+languages2'!$A$2:$J$251,5)</f>
        <v>de</v>
      </c>
      <c r="I5" s="5" t="str">
        <f ca="1">VLOOKUP($B5,'codes+languages2'!$A$2:$J$251,6)</f>
        <v>fr</v>
      </c>
      <c r="J5" s="5" t="str">
        <f ca="1">VLOOKUP($B5,'codes+languages2'!$A$2:$J$251,7)</f>
        <v>it</v>
      </c>
      <c r="K5" s="5" t="str">
        <f ca="1">VLOOKUP($B5,'codes+languages2'!$A$2:$J$251,8)</f>
        <v>rm</v>
      </c>
      <c r="L5" s="5">
        <f>VLOOKUP($B5,'codes+languages2'!$A$2:$J$251,9)</f>
        <v>0</v>
      </c>
      <c r="M5" s="5">
        <f>VLOOKUP($B5,'codes+languages2'!$A$2:$J$251,10)</f>
        <v>0</v>
      </c>
    </row>
    <row r="6" spans="1:13" ht="15">
      <c r="A6" s="11" t="s">
        <v>102</v>
      </c>
      <c r="B6" s="11" t="s">
        <v>121</v>
      </c>
      <c r="C6" s="11" t="s">
        <v>313</v>
      </c>
      <c r="D6" s="12">
        <v>40</v>
      </c>
      <c r="E6" s="13">
        <v>1</v>
      </c>
      <c r="F6" s="13">
        <v>0</v>
      </c>
      <c r="G6" s="5" t="str">
        <f ca="1">VLOOKUP(H6,'codes+languagesSimple'!$J$2:$K$212,2,FALSE)</f>
        <v>German</v>
      </c>
      <c r="H6" s="5" t="str">
        <f ca="1">VLOOKUP($B6,'codes+languages2'!$A$2:$J$251,5)</f>
        <v>de</v>
      </c>
      <c r="I6" s="5">
        <f>VLOOKUP($B6,'codes+languages2'!$A$2:$J$251,6)</f>
        <v>0</v>
      </c>
      <c r="J6" s="5">
        <f>VLOOKUP($B6,'codes+languages2'!$A$2:$J$251,7)</f>
        <v>0</v>
      </c>
      <c r="K6" s="5">
        <f>VLOOKUP($B6,'codes+languages2'!$A$2:$J$251,8)</f>
        <v>0</v>
      </c>
      <c r="L6" s="5">
        <f>VLOOKUP($B6,'codes+languages2'!$A$2:$J$251,9)</f>
        <v>0</v>
      </c>
      <c r="M6" s="5">
        <f>VLOOKUP($B6,'codes+languages2'!$A$2:$J$251,10)</f>
        <v>0</v>
      </c>
    </row>
    <row r="7" spans="1:13" ht="15">
      <c r="A7" s="11" t="s">
        <v>142</v>
      </c>
      <c r="B7" s="11" t="s">
        <v>199</v>
      </c>
      <c r="C7" s="11" t="s">
        <v>368</v>
      </c>
      <c r="D7" s="12">
        <v>56</v>
      </c>
      <c r="E7" s="13">
        <v>1</v>
      </c>
      <c r="F7" s="13">
        <v>0</v>
      </c>
      <c r="G7" s="5" t="str">
        <f ca="1">VLOOKUP(H7,'codes+languagesSimple'!$J$2:$K$212,2,FALSE)</f>
        <v>Dutch</v>
      </c>
      <c r="H7" s="5" t="str">
        <f ca="1">VLOOKUP($B7,'codes+languages2'!$A$2:$J$251,5)</f>
        <v>nl</v>
      </c>
      <c r="I7" s="5" t="str">
        <f ca="1">VLOOKUP($B7,'codes+languages2'!$A$2:$J$251,6)</f>
        <v>fr</v>
      </c>
      <c r="J7" s="5" t="str">
        <f ca="1">VLOOKUP($B7,'codes+languages2'!$A$2:$J$251,7)</f>
        <v>de</v>
      </c>
      <c r="K7" s="5">
        <f>VLOOKUP($B7,'codes+languages2'!$A$2:$J$251,8)</f>
        <v>0</v>
      </c>
      <c r="L7" s="5">
        <f>VLOOKUP($B7,'codes+languages2'!$A$2:$J$251,9)</f>
        <v>0</v>
      </c>
      <c r="M7" s="5">
        <f>VLOOKUP($B7,'codes+languages2'!$A$2:$J$251,10)</f>
        <v>0</v>
      </c>
    </row>
    <row r="8" spans="1:13" ht="15">
      <c r="A8" s="11" t="s">
        <v>219</v>
      </c>
      <c r="B8" s="11" t="s">
        <v>218</v>
      </c>
      <c r="C8" s="11" t="s">
        <v>434</v>
      </c>
      <c r="D8" s="12">
        <v>100</v>
      </c>
      <c r="E8" s="13">
        <v>1</v>
      </c>
      <c r="F8" s="13">
        <v>0</v>
      </c>
      <c r="G8" s="5" t="str">
        <f ca="1">VLOOKUP(H8,'codes+languagesSimple'!$J$2:$K$212,2,FALSE)</f>
        <v>Bulgarian</v>
      </c>
      <c r="H8" s="5" t="str">
        <f ca="1">VLOOKUP($B8,'codes+languages2'!$A$2:$J$251,5)</f>
        <v>bg</v>
      </c>
      <c r="I8" s="5">
        <f>VLOOKUP($B8,'codes+languages2'!$A$2:$J$251,6)</f>
        <v>0</v>
      </c>
      <c r="J8" s="5">
        <f>VLOOKUP($B8,'codes+languages2'!$A$2:$J$251,7)</f>
        <v>0</v>
      </c>
      <c r="K8" s="5">
        <f>VLOOKUP($B8,'codes+languages2'!$A$2:$J$251,8)</f>
        <v>0</v>
      </c>
      <c r="L8" s="5">
        <f>VLOOKUP($B8,'codes+languages2'!$A$2:$J$251,9)</f>
        <v>0</v>
      </c>
      <c r="M8" s="5">
        <f>VLOOKUP($B8,'codes+languages2'!$A$2:$J$251,10)</f>
        <v>0</v>
      </c>
    </row>
    <row r="9" spans="1:13" ht="15">
      <c r="A9" s="11" t="s">
        <v>490</v>
      </c>
      <c r="B9" s="11" t="s">
        <v>496</v>
      </c>
      <c r="C9" s="11" t="s">
        <v>497</v>
      </c>
      <c r="D9" s="12">
        <v>196</v>
      </c>
      <c r="E9" s="13">
        <v>1</v>
      </c>
      <c r="F9" s="13">
        <v>0</v>
      </c>
      <c r="G9" s="5" t="str">
        <f ca="1">VLOOKUP(H9,'codes+languagesSimple'!$J$2:$K$212,2,FALSE)</f>
        <v>Greek</v>
      </c>
      <c r="H9" s="5" t="str">
        <f ca="1">VLOOKUP($B9,'codes+languages2'!$A$2:$J$251,5)</f>
        <v>el</v>
      </c>
      <c r="I9" s="5" t="str">
        <f ca="1">VLOOKUP($B9,'codes+languages2'!$A$2:$J$251,6)</f>
        <v>tr</v>
      </c>
      <c r="J9" s="5">
        <f>VLOOKUP($B9,'codes+languages2'!$A$2:$J$251,7)</f>
        <v>0</v>
      </c>
      <c r="K9" s="5">
        <f>VLOOKUP($B9,'codes+languages2'!$A$2:$J$251,8)</f>
        <v>0</v>
      </c>
      <c r="L9" s="5">
        <f>VLOOKUP($B9,'codes+languages2'!$A$2:$J$251,9)</f>
        <v>0</v>
      </c>
      <c r="M9" s="5">
        <f>VLOOKUP($B9,'codes+languages2'!$A$2:$J$251,10)</f>
        <v>0</v>
      </c>
    </row>
    <row r="10" spans="1:13" ht="15">
      <c r="A10" s="11" t="s">
        <v>554</v>
      </c>
      <c r="B10" s="11" t="s">
        <v>543</v>
      </c>
      <c r="C10" s="11" t="s">
        <v>558</v>
      </c>
      <c r="D10" s="12">
        <v>203</v>
      </c>
      <c r="E10" s="13">
        <v>1</v>
      </c>
      <c r="F10" s="13">
        <v>0</v>
      </c>
      <c r="G10" s="5" t="str">
        <f ca="1">VLOOKUP(H10,'codes+languagesSimple'!$J$2:$K$212,2,FALSE)</f>
        <v>Czech</v>
      </c>
      <c r="H10" s="5" t="str">
        <f ca="1">VLOOKUP($B10,'codes+languages2'!$A$2:$J$251,5)</f>
        <v>cs</v>
      </c>
      <c r="I10" s="5">
        <f>VLOOKUP($B10,'codes+languages2'!$A$2:$J$251,6)</f>
        <v>0</v>
      </c>
      <c r="J10" s="5">
        <f>VLOOKUP($B10,'codes+languages2'!$A$2:$J$251,7)</f>
        <v>0</v>
      </c>
      <c r="K10" s="5">
        <f>VLOOKUP($B10,'codes+languages2'!$A$2:$J$251,8)</f>
        <v>0</v>
      </c>
      <c r="L10" s="5">
        <f>VLOOKUP($B10,'codes+languages2'!$A$2:$J$251,9)</f>
        <v>0</v>
      </c>
      <c r="M10" s="5">
        <f>VLOOKUP($B10,'codes+languages2'!$A$2:$J$251,10)</f>
        <v>0</v>
      </c>
    </row>
    <row r="11" spans="1:13" ht="15">
      <c r="A11" s="11" t="s">
        <v>457</v>
      </c>
      <c r="B11" s="11" t="s">
        <v>551</v>
      </c>
      <c r="C11" s="11" t="s">
        <v>623</v>
      </c>
      <c r="D11" s="12">
        <v>276</v>
      </c>
      <c r="E11" s="13">
        <v>1</v>
      </c>
      <c r="F11" s="13">
        <v>0</v>
      </c>
      <c r="G11" s="5" t="str">
        <f ca="1">VLOOKUP(H11,'codes+languagesSimple'!$J$2:$K$212,2,FALSE)</f>
        <v>German</v>
      </c>
      <c r="H11" s="5" t="str">
        <f ca="1">VLOOKUP($B11,'codes+languages2'!$A$2:$J$251,5)</f>
        <v>de</v>
      </c>
      <c r="I11" s="5">
        <f>VLOOKUP($B11,'codes+languages2'!$A$2:$J$251,6)</f>
        <v>0</v>
      </c>
      <c r="J11" s="5">
        <f>VLOOKUP($B11,'codes+languages2'!$A$2:$J$251,7)</f>
        <v>0</v>
      </c>
      <c r="K11" s="5">
        <f>VLOOKUP($B11,'codes+languages2'!$A$2:$J$251,8)</f>
        <v>0</v>
      </c>
      <c r="L11" s="5">
        <f>VLOOKUP($B11,'codes+languages2'!$A$2:$J$251,9)</f>
        <v>0</v>
      </c>
      <c r="M11" s="5">
        <f>VLOOKUP($B11,'codes+languages2'!$A$2:$J$251,10)</f>
        <v>0</v>
      </c>
    </row>
    <row r="12" spans="1:13" ht="15">
      <c r="A12" s="11" t="s">
        <v>327</v>
      </c>
      <c r="B12" s="11" t="s">
        <v>575</v>
      </c>
      <c r="C12" s="11" t="s">
        <v>696</v>
      </c>
      <c r="D12" s="12">
        <v>208</v>
      </c>
      <c r="E12" s="13">
        <v>1</v>
      </c>
      <c r="F12" s="13">
        <v>0</v>
      </c>
      <c r="G12" s="5" t="str">
        <f ca="1">VLOOKUP(H12,'codes+languagesSimple'!$J$2:$K$212,2,FALSE)</f>
        <v>Danish</v>
      </c>
      <c r="H12" s="5" t="str">
        <f ca="1">VLOOKUP($B12,'codes+languages2'!$A$2:$J$251,5)</f>
        <v>da</v>
      </c>
      <c r="I12" s="5">
        <f>VLOOKUP($B12,'codes+languages2'!$A$2:$J$251,6)</f>
        <v>0</v>
      </c>
      <c r="J12" s="5">
        <f>VLOOKUP($B12,'codes+languages2'!$A$2:$J$251,7)</f>
        <v>0</v>
      </c>
      <c r="K12" s="5">
        <f>VLOOKUP($B12,'codes+languages2'!$A$2:$J$251,8)</f>
        <v>0</v>
      </c>
      <c r="L12" s="5">
        <f>VLOOKUP($B12,'codes+languages2'!$A$2:$J$251,9)</f>
        <v>0</v>
      </c>
      <c r="M12" s="5">
        <f>VLOOKUP($B12,'codes+languages2'!$A$2:$J$251,10)</f>
        <v>0</v>
      </c>
    </row>
    <row r="13" spans="1:13" ht="15">
      <c r="A13" s="11" t="s">
        <v>360</v>
      </c>
      <c r="B13" s="11" t="s">
        <v>614</v>
      </c>
      <c r="C13" s="11" t="s">
        <v>741</v>
      </c>
      <c r="D13" s="12">
        <v>233</v>
      </c>
      <c r="E13" s="13">
        <v>1</v>
      </c>
      <c r="F13" s="13">
        <v>0</v>
      </c>
      <c r="G13" s="5" t="str">
        <f ca="1">VLOOKUP(H13,'codes+languagesSimple'!$J$2:$K$212,2,FALSE)</f>
        <v>Estonian</v>
      </c>
      <c r="H13" s="5" t="str">
        <f ca="1">VLOOKUP($B13,'codes+languages2'!$A$2:$J$251,5)</f>
        <v>et</v>
      </c>
      <c r="I13" s="5">
        <f>VLOOKUP($B13,'codes+languages2'!$A$2:$J$251,6)</f>
        <v>0</v>
      </c>
      <c r="J13" s="5">
        <f>VLOOKUP($B13,'codes+languages2'!$A$2:$J$251,7)</f>
        <v>0</v>
      </c>
      <c r="K13" s="5">
        <f>VLOOKUP($B13,'codes+languages2'!$A$2:$J$251,8)</f>
        <v>0</v>
      </c>
      <c r="L13" s="5">
        <f>VLOOKUP($B13,'codes+languages2'!$A$2:$J$251,9)</f>
        <v>0</v>
      </c>
      <c r="M13" s="5">
        <f>VLOOKUP($B13,'codes+languages2'!$A$2:$J$251,10)</f>
        <v>0</v>
      </c>
    </row>
    <row r="14" spans="1:13" ht="15">
      <c r="A14" s="11" t="s">
        <v>661</v>
      </c>
      <c r="B14" s="11" t="s">
        <v>658</v>
      </c>
      <c r="C14" s="11" t="s">
        <v>779</v>
      </c>
      <c r="D14" s="12">
        <v>724</v>
      </c>
      <c r="E14" s="13">
        <v>1</v>
      </c>
      <c r="F14" s="13">
        <v>0</v>
      </c>
      <c r="G14" s="5" t="str">
        <f ca="1">VLOOKUP(H14,'codes+languagesSimple'!$J$2:$K$212,2,FALSE)</f>
        <v>Spanish</v>
      </c>
      <c r="H14" s="5" t="str">
        <f ca="1">VLOOKUP($B14,'codes+languages2'!$A$2:$J$251,7)</f>
        <v>es</v>
      </c>
      <c r="I14" s="5" t="str">
        <f ca="1">VLOOKUP($B14,'codes+languages2'!$A$2:$J$251,6)</f>
        <v>ca</v>
      </c>
      <c r="J14" s="5" t="str">
        <f ca="1">VLOOKUP($B14,'codes+languages2'!$A$2:$J$251,5)</f>
        <v>ast</v>
      </c>
      <c r="K14" s="5" t="str">
        <f ca="1">VLOOKUP($B14,'codes+languages2'!$A$2:$J$251,8)</f>
        <v>eu</v>
      </c>
      <c r="L14" s="5" t="str">
        <f ca="1">VLOOKUP($B14,'codes+languages2'!$A$2:$J$251,9)</f>
        <v>gl</v>
      </c>
      <c r="M14" s="5">
        <f>VLOOKUP($B14,'codes+languages2'!$A$2:$J$251,10)</f>
        <v>0</v>
      </c>
    </row>
    <row r="15" spans="1:13" ht="15">
      <c r="A15" s="11" t="s">
        <v>383</v>
      </c>
      <c r="B15" s="11" t="s">
        <v>687</v>
      </c>
      <c r="C15" s="11" t="s">
        <v>845</v>
      </c>
      <c r="D15" s="12">
        <v>246</v>
      </c>
      <c r="E15" s="13">
        <v>1</v>
      </c>
      <c r="F15" s="13">
        <v>0</v>
      </c>
      <c r="G15" s="5" t="str">
        <f ca="1">VLOOKUP(H15,'codes+languagesSimple'!$J$2:$K$212,2,FALSE)</f>
        <v>Finnish</v>
      </c>
      <c r="H15" s="5" t="str">
        <f ca="1">VLOOKUP($B15,'codes+languages2'!$A$2:$J$251,5)</f>
        <v>fi</v>
      </c>
      <c r="I15" s="5" t="str">
        <f ca="1">VLOOKUP($B15,'codes+languages2'!$A$2:$J$251,6)</f>
        <v>sv</v>
      </c>
      <c r="J15" s="5" t="str">
        <f ca="1">VLOOKUP($B15,'codes+languages2'!$A$2:$J$251,7)</f>
        <v>se</v>
      </c>
      <c r="K15" s="5">
        <f>VLOOKUP($B15,'codes+languages2'!$A$2:$J$251,8)</f>
        <v>0</v>
      </c>
      <c r="L15" s="5">
        <f>VLOOKUP($B15,'codes+languages2'!$A$2:$J$251,9)</f>
        <v>0</v>
      </c>
      <c r="M15" s="5">
        <f>VLOOKUP($B15,'codes+languages2'!$A$2:$J$251,10)</f>
        <v>0</v>
      </c>
    </row>
    <row r="16" spans="1:13" ht="15">
      <c r="A16" s="11" t="s">
        <v>419</v>
      </c>
      <c r="B16" s="11" t="s">
        <v>739</v>
      </c>
      <c r="C16" s="11" t="s">
        <v>880</v>
      </c>
      <c r="D16" s="12">
        <v>250</v>
      </c>
      <c r="E16" s="13">
        <v>1</v>
      </c>
      <c r="F16" s="13">
        <v>0</v>
      </c>
      <c r="G16" s="5" t="str">
        <f ca="1">VLOOKUP(H16,'codes+languagesSimple'!$J$2:$K$212,2,FALSE)</f>
        <v>French</v>
      </c>
      <c r="H16" s="5" t="str">
        <f ca="1">VLOOKUP($B16,'codes+languages2'!$A$2:$J$251,5)</f>
        <v>fr</v>
      </c>
      <c r="I16" s="5">
        <f>VLOOKUP($B16,'codes+languages2'!$A$2:$J$251,6)</f>
        <v>0</v>
      </c>
      <c r="J16" s="5">
        <f>VLOOKUP($B16,'codes+languages2'!$A$2:$J$251,7)</f>
        <v>0</v>
      </c>
      <c r="K16" s="5">
        <f>VLOOKUP($B16,'codes+languages2'!$A$2:$J$251,8)</f>
        <v>0</v>
      </c>
      <c r="L16" s="5">
        <f>VLOOKUP($B16,'codes+languages2'!$A$2:$J$251,9)</f>
        <v>0</v>
      </c>
      <c r="M16" s="5">
        <f>VLOOKUP($B16,'codes+languages2'!$A$2:$J$251,10)</f>
        <v>0</v>
      </c>
    </row>
    <row r="17" spans="1:13" ht="15">
      <c r="A17" s="11" t="s">
        <v>479</v>
      </c>
      <c r="B17" s="11" t="s">
        <v>849</v>
      </c>
      <c r="C17" s="11" t="s">
        <v>926</v>
      </c>
      <c r="D17" s="12">
        <v>300</v>
      </c>
      <c r="E17" s="13">
        <v>1</v>
      </c>
      <c r="F17" s="13">
        <v>0</v>
      </c>
      <c r="G17" s="5" t="str">
        <f ca="1">VLOOKUP(H17,'codes+languagesSimple'!$J$2:$K$212,2,FALSE)</f>
        <v>Greek</v>
      </c>
      <c r="H17" s="5" t="str">
        <f ca="1">VLOOKUP($B17,'codes+languages2'!$A$2:$J$251,5)</f>
        <v>el</v>
      </c>
      <c r="I17" s="5">
        <f>VLOOKUP($B17,'codes+languages2'!$A$2:$J$251,6)</f>
        <v>0</v>
      </c>
      <c r="J17" s="5">
        <f>VLOOKUP($B17,'codes+languages2'!$A$2:$J$251,7)</f>
        <v>0</v>
      </c>
      <c r="K17" s="5">
        <f>VLOOKUP($B17,'codes+languages2'!$A$2:$J$251,8)</f>
        <v>0</v>
      </c>
      <c r="L17" s="5">
        <f>VLOOKUP($B17,'codes+languages2'!$A$2:$J$251,9)</f>
        <v>0</v>
      </c>
      <c r="M17" s="5">
        <f>VLOOKUP($B17,'codes+languages2'!$A$2:$J$251,10)</f>
        <v>0</v>
      </c>
    </row>
    <row r="18" spans="1:13" ht="15">
      <c r="A18" s="11" t="s">
        <v>311</v>
      </c>
      <c r="B18" s="11" t="s">
        <v>911</v>
      </c>
      <c r="C18" s="11" t="s">
        <v>998</v>
      </c>
      <c r="D18" s="12">
        <v>191</v>
      </c>
      <c r="E18" s="13">
        <v>1</v>
      </c>
      <c r="F18" s="13">
        <v>0</v>
      </c>
      <c r="G18" s="5" t="str">
        <f ca="1">VLOOKUP(H18,'codes+languagesSimple'!$J$2:$K$212,2,FALSE)</f>
        <v>Croatian</v>
      </c>
      <c r="H18" s="5" t="str">
        <f ca="1">VLOOKUP($B18,'codes+languages2'!$A$2:$J$251,5)</f>
        <v>hr</v>
      </c>
      <c r="I18" s="5">
        <f>VLOOKUP($B18,'codes+languages2'!$A$2:$J$251,6)</f>
        <v>0</v>
      </c>
      <c r="J18" s="5">
        <f>VLOOKUP($B18,'codes+languages2'!$A$2:$J$251,7)</f>
        <v>0</v>
      </c>
      <c r="K18" s="5">
        <f>VLOOKUP($B18,'codes+languages2'!$A$2:$J$251,8)</f>
        <v>0</v>
      </c>
      <c r="L18" s="5">
        <f>VLOOKUP($B18,'codes+languages2'!$A$2:$J$251,9)</f>
        <v>0</v>
      </c>
      <c r="M18" s="5">
        <f>VLOOKUP($B18,'codes+languages2'!$A$2:$J$251,10)</f>
        <v>0</v>
      </c>
    </row>
    <row r="19" spans="1:13" ht="15">
      <c r="A19" s="11" t="s">
        <v>522</v>
      </c>
      <c r="B19" s="11" t="s">
        <v>931</v>
      </c>
      <c r="C19" s="11" t="s">
        <v>1077</v>
      </c>
      <c r="D19" s="12">
        <v>348</v>
      </c>
      <c r="E19" s="13">
        <v>1</v>
      </c>
      <c r="F19" s="13">
        <v>0</v>
      </c>
      <c r="G19" s="5" t="str">
        <f ca="1">VLOOKUP(H19,'codes+languagesSimple'!$J$2:$K$212,2,FALSE)</f>
        <v>Hungarian</v>
      </c>
      <c r="H19" s="5" t="str">
        <f ca="1">VLOOKUP($B19,'codes+languages2'!$A$2:$J$251,5)</f>
        <v>hu</v>
      </c>
      <c r="I19" s="5">
        <f>VLOOKUP($B19,'codes+languages2'!$A$2:$J$251,6)</f>
        <v>0</v>
      </c>
      <c r="J19" s="5">
        <f>VLOOKUP($B19,'codes+languages2'!$A$2:$J$251,7)</f>
        <v>0</v>
      </c>
      <c r="K19" s="5">
        <f>VLOOKUP($B19,'codes+languages2'!$A$2:$J$251,8)</f>
        <v>0</v>
      </c>
      <c r="L19" s="5">
        <f>VLOOKUP($B19,'codes+languages2'!$A$2:$J$251,9)</f>
        <v>0</v>
      </c>
      <c r="M19" s="5">
        <f>VLOOKUP($B19,'codes+languages2'!$A$2:$J$251,10)</f>
        <v>0</v>
      </c>
    </row>
    <row r="20" spans="1:13" ht="15">
      <c r="A20" s="11" t="s">
        <v>652</v>
      </c>
      <c r="B20" s="11" t="s">
        <v>944</v>
      </c>
      <c r="C20" s="11" t="s">
        <v>1147</v>
      </c>
      <c r="D20" s="12">
        <v>372</v>
      </c>
      <c r="E20" s="13">
        <v>1</v>
      </c>
      <c r="F20" s="13">
        <v>0</v>
      </c>
      <c r="G20" s="5" t="str">
        <f ca="1">VLOOKUP(H20,'codes+languagesSimple'!$J$2:$K$212,2,FALSE)</f>
        <v>English</v>
      </c>
      <c r="H20" s="5" t="str">
        <f ca="1">VLOOKUP($B20,'codes+languages2'!$A$2:$J$251,5)</f>
        <v>en</v>
      </c>
      <c r="I20" s="5" t="str">
        <f ca="1">VLOOKUP($B20,'codes+languages2'!$A$2:$J$251,6)</f>
        <v>ga</v>
      </c>
      <c r="J20" s="5">
        <f>VLOOKUP($B20,'codes+languages2'!$A$2:$J$251,7)</f>
        <v>0</v>
      </c>
      <c r="K20" s="5">
        <f>VLOOKUP($B20,'codes+languages2'!$A$2:$J$251,8)</f>
        <v>0</v>
      </c>
      <c r="L20" s="5">
        <f>VLOOKUP($B20,'codes+languages2'!$A$2:$J$251,9)</f>
        <v>0</v>
      </c>
      <c r="M20" s="5">
        <f>VLOOKUP($B20,'codes+languages2'!$A$2:$J$251,10)</f>
        <v>0</v>
      </c>
    </row>
    <row r="21" spans="1:13" ht="15">
      <c r="A21" s="11" t="s">
        <v>678</v>
      </c>
      <c r="B21" s="11" t="s">
        <v>1007</v>
      </c>
      <c r="C21" s="11" t="s">
        <v>1214</v>
      </c>
      <c r="D21" s="12">
        <v>380</v>
      </c>
      <c r="E21" s="13">
        <v>1</v>
      </c>
      <c r="F21" s="13">
        <v>0</v>
      </c>
      <c r="G21" s="5" t="str">
        <f ca="1">VLOOKUP(H21,'codes+languagesSimple'!$J$2:$K$212,2,FALSE)</f>
        <v>Italian</v>
      </c>
      <c r="H21" s="5" t="str">
        <f ca="1">VLOOKUP($B21,'codes+languages2'!$A$2:$J$251,5)</f>
        <v>it</v>
      </c>
      <c r="I21" s="5" t="str">
        <f ca="1">VLOOKUP($B21,'codes+languages2'!$A$2:$J$251,6)</f>
        <v>de</v>
      </c>
      <c r="J21" s="5" t="str">
        <f ca="1">VLOOKUP($B21,'codes+languages2'!$A$2:$J$251,7)</f>
        <v>fr</v>
      </c>
      <c r="K21" s="5">
        <f>VLOOKUP($B21,'codes+languages2'!$A$2:$J$251,8)</f>
        <v>0</v>
      </c>
      <c r="L21" s="5">
        <f>VLOOKUP($B21,'codes+languages2'!$A$2:$J$251,9)</f>
        <v>0</v>
      </c>
      <c r="M21" s="5">
        <f>VLOOKUP($B21,'codes+languages2'!$A$2:$J$251,10)</f>
        <v>0</v>
      </c>
    </row>
    <row r="22" spans="1:13" ht="15">
      <c r="A22" s="11" t="s">
        <v>774</v>
      </c>
      <c r="B22" s="11" t="s">
        <v>1201</v>
      </c>
      <c r="C22" s="11" t="s">
        <v>1274</v>
      </c>
      <c r="D22" s="12">
        <v>440</v>
      </c>
      <c r="E22" s="13">
        <v>1</v>
      </c>
      <c r="F22" s="13">
        <v>0</v>
      </c>
      <c r="G22" s="5" t="str">
        <f ca="1">VLOOKUP(H22,'codes+languagesSimple'!$J$2:$K$212,2,FALSE)</f>
        <v>Lithuanian</v>
      </c>
      <c r="H22" s="5" t="str">
        <f ca="1">VLOOKUP($B22,'codes+languages2'!$A$2:$J$251,5)</f>
        <v>lt</v>
      </c>
      <c r="I22" s="5">
        <f>VLOOKUP($B22,'codes+languages2'!$A$2:$J$251,6)</f>
        <v>0</v>
      </c>
      <c r="J22" s="5">
        <f>VLOOKUP($B22,'codes+languages2'!$A$2:$J$251,7)</f>
        <v>0</v>
      </c>
      <c r="K22" s="5">
        <f>VLOOKUP($B22,'codes+languages2'!$A$2:$J$251,8)</f>
        <v>0</v>
      </c>
      <c r="L22" s="5">
        <f>VLOOKUP($B22,'codes+languages2'!$A$2:$J$251,9)</f>
        <v>0</v>
      </c>
      <c r="M22" s="5">
        <f>VLOOKUP($B22,'codes+languages2'!$A$2:$J$251,10)</f>
        <v>0</v>
      </c>
    </row>
    <row r="23" spans="1:13" ht="15">
      <c r="A23" s="11" t="s">
        <v>783</v>
      </c>
      <c r="B23" s="11" t="s">
        <v>1207</v>
      </c>
      <c r="C23" s="11" t="s">
        <v>1324</v>
      </c>
      <c r="D23" s="12">
        <v>442</v>
      </c>
      <c r="E23" s="13">
        <v>1</v>
      </c>
      <c r="F23" s="13">
        <v>0</v>
      </c>
      <c r="G23" s="5" t="str">
        <f ca="1">VLOOKUP(H23,'codes+languagesSimple'!$J$2:$K$212,2,FALSE)</f>
        <v>Luxembourgish</v>
      </c>
      <c r="H23" s="5" t="str">
        <f ca="1">VLOOKUP($B23,'codes+languages2'!$A$2:$J$251,5)</f>
        <v>lb</v>
      </c>
      <c r="I23" s="5" t="str">
        <f ca="1">VLOOKUP($B23,'codes+languages2'!$A$2:$J$251,6)</f>
        <v>fr</v>
      </c>
      <c r="J23" s="5" t="str">
        <f ca="1">VLOOKUP($B23,'codes+languages2'!$A$2:$J$251,7)</f>
        <v>de</v>
      </c>
      <c r="K23" s="5">
        <f>VLOOKUP($B23,'codes+languages2'!$A$2:$J$251,8)</f>
        <v>0</v>
      </c>
      <c r="L23" s="5">
        <f>VLOOKUP($B23,'codes+languages2'!$A$2:$J$251,9)</f>
        <v>0</v>
      </c>
      <c r="M23" s="5">
        <f>VLOOKUP($B23,'codes+languages2'!$A$2:$J$251,10)</f>
        <v>0</v>
      </c>
    </row>
    <row r="24" spans="1:13" ht="15">
      <c r="A24" s="11" t="s">
        <v>752</v>
      </c>
      <c r="B24" s="11" t="s">
        <v>1216</v>
      </c>
      <c r="C24" s="11" t="s">
        <v>1370</v>
      </c>
      <c r="D24" s="12">
        <v>428</v>
      </c>
      <c r="E24" s="13">
        <v>1</v>
      </c>
      <c r="F24" s="13">
        <v>0</v>
      </c>
      <c r="G24" s="5" t="str">
        <f ca="1">VLOOKUP(H24,'codes+languagesSimple'!$J$2:$K$212,2,FALSE)</f>
        <v>Latvian</v>
      </c>
      <c r="H24" s="5" t="str">
        <f ca="1">VLOOKUP($B24,'codes+languages2'!$A$2:$J$251,5)</f>
        <v>lv</v>
      </c>
      <c r="I24" s="5">
        <f>VLOOKUP($B24,'codes+languages2'!$A$2:$J$251,6)</f>
        <v>0</v>
      </c>
      <c r="J24" s="5">
        <f>VLOOKUP($B24,'codes+languages2'!$A$2:$J$251,7)</f>
        <v>0</v>
      </c>
      <c r="K24" s="5">
        <f>VLOOKUP($B24,'codes+languages2'!$A$2:$J$251,8)</f>
        <v>0</v>
      </c>
      <c r="L24" s="5">
        <f>VLOOKUP($B24,'codes+languages2'!$A$2:$J$251,9)</f>
        <v>0</v>
      </c>
      <c r="M24" s="5">
        <f>VLOOKUP($B24,'codes+languages2'!$A$2:$J$251,10)</f>
        <v>0</v>
      </c>
    </row>
    <row r="25" spans="1:13" ht="15">
      <c r="A25" s="11" t="s">
        <v>839</v>
      </c>
      <c r="B25" s="11" t="s">
        <v>1340</v>
      </c>
      <c r="C25" s="11" t="s">
        <v>1420</v>
      </c>
      <c r="D25" s="12">
        <v>470</v>
      </c>
      <c r="E25" s="13">
        <v>1</v>
      </c>
      <c r="F25" s="13">
        <v>0</v>
      </c>
      <c r="G25" s="5" t="str">
        <f ca="1">VLOOKUP(H25,'codes+languagesSimple'!$J$2:$K$212,2,FALSE)</f>
        <v>Maltese</v>
      </c>
      <c r="H25" s="5" t="str">
        <f ca="1">VLOOKUP($B25,'codes+languages2'!$A$2:$J$251,5)</f>
        <v>mt</v>
      </c>
      <c r="I25" s="5" t="str">
        <f ca="1">VLOOKUP($B25,'codes+languages2'!$A$2:$J$251,6)</f>
        <v>en</v>
      </c>
      <c r="J25" s="5">
        <f>VLOOKUP($B25,'codes+languages2'!$A$2:$J$251,7)</f>
        <v>0</v>
      </c>
      <c r="K25" s="5">
        <f>VLOOKUP($B25,'codes+languages2'!$A$2:$J$251,8)</f>
        <v>0</v>
      </c>
      <c r="L25" s="5">
        <f>VLOOKUP($B25,'codes+languages2'!$A$2:$J$251,9)</f>
        <v>0</v>
      </c>
      <c r="M25" s="5">
        <f>VLOOKUP($B25,'codes+languages2'!$A$2:$J$251,10)</f>
        <v>0</v>
      </c>
    </row>
    <row r="26" spans="1:13" ht="15">
      <c r="A26" s="11" t="s">
        <v>886</v>
      </c>
      <c r="B26" s="11" t="s">
        <v>1432</v>
      </c>
      <c r="C26" s="11" t="s">
        <v>1467</v>
      </c>
      <c r="D26" s="12">
        <v>528</v>
      </c>
      <c r="E26" s="13">
        <v>1</v>
      </c>
      <c r="F26" s="13">
        <v>0</v>
      </c>
      <c r="G26" s="5" t="str">
        <f ca="1">VLOOKUP(H26,'codes+languagesSimple'!$J$2:$K$212,2,FALSE)</f>
        <v>Dutch</v>
      </c>
      <c r="H26" s="5" t="str">
        <f ca="1">VLOOKUP($B26,'codes+languages2'!$A$2:$J$251,5)</f>
        <v>nl</v>
      </c>
      <c r="I26" s="5">
        <f>VLOOKUP($B26,'codes+languages2'!$A$2:$J$251,6)</f>
        <v>0</v>
      </c>
      <c r="J26" s="5">
        <f>VLOOKUP($B26,'codes+languages2'!$A$2:$J$251,7)</f>
        <v>0</v>
      </c>
      <c r="K26" s="5">
        <f>VLOOKUP($B26,'codes+languages2'!$A$2:$J$251,8)</f>
        <v>0</v>
      </c>
      <c r="L26" s="5">
        <f>VLOOKUP($B26,'codes+languages2'!$A$2:$J$251,9)</f>
        <v>0</v>
      </c>
      <c r="M26" s="5">
        <f>VLOOKUP($B26,'codes+languages2'!$A$2:$J$251,10)</f>
        <v>0</v>
      </c>
    </row>
    <row r="27" spans="1:13" ht="15">
      <c r="A27" s="11" t="s">
        <v>1048</v>
      </c>
      <c r="B27" s="11" t="s">
        <v>1491</v>
      </c>
      <c r="C27" s="11" t="s">
        <v>1493</v>
      </c>
      <c r="D27" s="12">
        <v>616</v>
      </c>
      <c r="E27" s="13">
        <v>1</v>
      </c>
      <c r="F27" s="13">
        <v>0</v>
      </c>
      <c r="G27" s="5" t="str">
        <f ca="1">VLOOKUP(H27,'codes+languagesSimple'!$J$2:$K$212,2,FALSE)</f>
        <v>Polish</v>
      </c>
      <c r="H27" s="5" t="str">
        <f ca="1">VLOOKUP($B27,'codes+languages2'!$A$2:$J$251,5)</f>
        <v>pl</v>
      </c>
      <c r="I27" s="5">
        <f>VLOOKUP($B27,'codes+languages2'!$A$2:$J$251,6)</f>
        <v>0</v>
      </c>
      <c r="J27" s="5">
        <f>VLOOKUP($B27,'codes+languages2'!$A$2:$J$251,7)</f>
        <v>0</v>
      </c>
      <c r="K27" s="5">
        <f>VLOOKUP($B27,'codes+languages2'!$A$2:$J$251,8)</f>
        <v>0</v>
      </c>
      <c r="L27" s="5">
        <f>VLOOKUP($B27,'codes+languages2'!$A$2:$J$251,9)</f>
        <v>0</v>
      </c>
      <c r="M27" s="5">
        <f>VLOOKUP($B27,'codes+languages2'!$A$2:$J$251,10)</f>
        <v>0</v>
      </c>
    </row>
    <row r="28" spans="1:13" ht="15">
      <c r="A28" s="11" t="s">
        <v>1056</v>
      </c>
      <c r="B28" s="11" t="s">
        <v>1504</v>
      </c>
      <c r="C28" s="11" t="s">
        <v>1508</v>
      </c>
      <c r="D28" s="12">
        <v>620</v>
      </c>
      <c r="E28" s="13">
        <v>1</v>
      </c>
      <c r="F28" s="13">
        <v>0</v>
      </c>
      <c r="G28" s="5" t="str">
        <f ca="1">VLOOKUP(H28,'codes+languagesSimple'!$J$2:$K$212,2,FALSE)</f>
        <v>Portuguese</v>
      </c>
      <c r="H28" s="5" t="str">
        <f ca="1">VLOOKUP($B28,'codes+languages2'!$A$2:$J$251,5)</f>
        <v>pt</v>
      </c>
      <c r="I28" s="5">
        <f>VLOOKUP($B28,'codes+languages2'!$A$2:$J$251,6)</f>
        <v>0</v>
      </c>
      <c r="J28" s="5">
        <f>VLOOKUP($B28,'codes+languages2'!$A$2:$J$251,7)</f>
        <v>0</v>
      </c>
      <c r="K28" s="5">
        <f>VLOOKUP($B28,'codes+languages2'!$A$2:$J$251,8)</f>
        <v>0</v>
      </c>
      <c r="L28" s="5">
        <f>VLOOKUP($B28,'codes+languages2'!$A$2:$J$251,9)</f>
        <v>0</v>
      </c>
      <c r="M28" s="5">
        <f>VLOOKUP($B28,'codes+languages2'!$A$2:$J$251,10)</f>
        <v>0</v>
      </c>
    </row>
    <row r="29" spans="1:13" ht="15">
      <c r="A29" s="11" t="s">
        <v>1085</v>
      </c>
      <c r="B29" s="11" t="s">
        <v>1516</v>
      </c>
      <c r="C29" s="11" t="s">
        <v>1525</v>
      </c>
      <c r="D29" s="12">
        <v>642</v>
      </c>
      <c r="E29" s="13">
        <v>1</v>
      </c>
      <c r="F29" s="13">
        <v>0</v>
      </c>
      <c r="G29" s="5" t="str">
        <f ca="1">VLOOKUP(H29,'codes+languagesSimple'!$J$2:$K$212,2,FALSE)</f>
        <v>Romanian</v>
      </c>
      <c r="H29" s="5" t="str">
        <f ca="1">VLOOKUP($B29,'codes+languages2'!$A$2:$J$251,5)</f>
        <v>ro</v>
      </c>
      <c r="I29" s="5">
        <f>VLOOKUP($B29,'codes+languages2'!$A$2:$J$251,6)</f>
        <v>0</v>
      </c>
      <c r="J29" s="5">
        <f>VLOOKUP($B29,'codes+languages2'!$A$2:$J$251,7)</f>
        <v>0</v>
      </c>
      <c r="K29" s="5">
        <f>VLOOKUP($B29,'codes+languages2'!$A$2:$J$251,8)</f>
        <v>0</v>
      </c>
      <c r="L29" s="5">
        <f>VLOOKUP($B29,'codes+languages2'!$A$2:$J$251,9)</f>
        <v>0</v>
      </c>
      <c r="M29" s="5">
        <f>VLOOKUP($B29,'codes+languages2'!$A$2:$J$251,10)</f>
        <v>0</v>
      </c>
    </row>
    <row r="30" spans="1:13" ht="15">
      <c r="A30" s="11" t="s">
        <v>1267</v>
      </c>
      <c r="B30" s="11" t="s">
        <v>1537</v>
      </c>
      <c r="C30" s="11" t="s">
        <v>1545</v>
      </c>
      <c r="D30" s="12">
        <v>752</v>
      </c>
      <c r="E30" s="13">
        <v>1</v>
      </c>
      <c r="F30" s="13">
        <v>0</v>
      </c>
      <c r="G30" s="5" t="str">
        <f ca="1">VLOOKUP(H30,'codes+languagesSimple'!$J$2:$K$212,2,FALSE)</f>
        <v>Swedish</v>
      </c>
      <c r="H30" s="5" t="str">
        <f ca="1">VLOOKUP($B30,'codes+languages2'!$A$2:$J$251,5)</f>
        <v>sv</v>
      </c>
      <c r="I30" s="5">
        <f>VLOOKUP($B30,'codes+languages2'!$A$2:$J$251,6)</f>
        <v>0</v>
      </c>
      <c r="J30" s="5">
        <f>VLOOKUP($B30,'codes+languages2'!$A$2:$J$251,7)</f>
        <v>0</v>
      </c>
      <c r="K30" s="5">
        <f>VLOOKUP($B30,'codes+languages2'!$A$2:$J$251,8)</f>
        <v>0</v>
      </c>
      <c r="L30" s="5">
        <f>VLOOKUP($B30,'codes+languages2'!$A$2:$J$251,9)</f>
        <v>0</v>
      </c>
      <c r="M30" s="5">
        <f>VLOOKUP($B30,'codes+languages2'!$A$2:$J$251,10)</f>
        <v>0</v>
      </c>
    </row>
    <row r="31" spans="1:13" ht="15">
      <c r="A31" s="11" t="s">
        <v>1183</v>
      </c>
      <c r="B31" s="11" t="s">
        <v>1543</v>
      </c>
      <c r="C31" s="11" t="s">
        <v>1566</v>
      </c>
      <c r="D31" s="12">
        <v>705</v>
      </c>
      <c r="E31" s="13">
        <v>1</v>
      </c>
      <c r="F31" s="13">
        <v>0</v>
      </c>
      <c r="G31" s="5" t="str">
        <f ca="1">VLOOKUP(H31,'codes+languagesSimple'!$J$2:$K$212,2,FALSE)</f>
        <v>Slovenian</v>
      </c>
      <c r="H31" s="5" t="str">
        <f ca="1">VLOOKUP($B31,'codes+languages2'!$A$2:$J$251,5)</f>
        <v>sl</v>
      </c>
      <c r="I31" s="5">
        <f>VLOOKUP($B31,'codes+languages2'!$A$2:$J$251,6)</f>
        <v>0</v>
      </c>
      <c r="K31" s="5">
        <f>VLOOKUP($B31,'codes+languages2'!$A$2:$J$251,8)</f>
        <v>0</v>
      </c>
      <c r="L31" s="5">
        <f>VLOOKUP($B31,'codes+languages2'!$A$2:$J$251,9)</f>
        <v>0</v>
      </c>
      <c r="M31" s="5">
        <f>VLOOKUP($B31,'codes+languages2'!$A$2:$J$251,10)</f>
        <v>0</v>
      </c>
    </row>
    <row r="32" spans="1:13" ht="15">
      <c r="A32" s="11" t="s">
        <v>1175</v>
      </c>
      <c r="B32" s="11" t="s">
        <v>1548</v>
      </c>
      <c r="C32" s="11" t="s">
        <v>1594</v>
      </c>
      <c r="D32" s="12">
        <v>703</v>
      </c>
      <c r="E32" s="13">
        <v>1</v>
      </c>
      <c r="F32" s="13">
        <v>0</v>
      </c>
      <c r="G32" s="5" t="str">
        <f ca="1">VLOOKUP(H32,'codes+languagesSimple'!$J$2:$K$212,2,FALSE)</f>
        <v>Slovak</v>
      </c>
      <c r="H32" s="5" t="str">
        <f ca="1">VLOOKUP($B32,'codes+languages2'!$A$2:$J$251,5)</f>
        <v>sk</v>
      </c>
      <c r="I32" s="5">
        <f>VLOOKUP($B32,'codes+languages2'!$A$2:$J$251,6)</f>
        <v>0</v>
      </c>
      <c r="J32" s="5">
        <f>VLOOKUP($B32,'codes+languages2'!$A$2:$J$251,7)</f>
        <v>0</v>
      </c>
      <c r="K32" s="5">
        <f>VLOOKUP($B32,'codes+languages2'!$A$2:$J$251,8)</f>
        <v>0</v>
      </c>
      <c r="L32" s="5">
        <f>VLOOKUP($B32,'codes+languages2'!$A$2:$J$251,9)</f>
        <v>0</v>
      </c>
      <c r="M32" s="5">
        <f>VLOOKUP($B32,'codes+languages2'!$A$2:$J$251,10)</f>
        <v>0</v>
      </c>
    </row>
    <row r="33" spans="1:13" ht="15">
      <c r="A33" s="11" t="s">
        <v>32</v>
      </c>
      <c r="B33" s="11" t="s">
        <v>36</v>
      </c>
      <c r="C33" s="11" t="s">
        <v>1621</v>
      </c>
      <c r="D33" s="12">
        <v>4</v>
      </c>
      <c r="E33" s="13">
        <v>0</v>
      </c>
      <c r="F33" s="13">
        <v>0</v>
      </c>
      <c r="G33" s="5" t="str">
        <f ca="1">VLOOKUP(H33,'codes+languagesSimple'!$J$2:$K$212,2,FALSE)</f>
        <v>Persian</v>
      </c>
      <c r="H33" s="5" t="str">
        <f ca="1">VLOOKUP($B33,'codes+languages2'!$A$2:$J$251,5)</f>
        <v>fa</v>
      </c>
      <c r="I33" s="5" t="str">
        <f ca="1">VLOOKUP($B33,'codes+languages2'!$A$2:$J$251,6)</f>
        <v>ps</v>
      </c>
      <c r="J33" s="5">
        <f>VLOOKUP($B33,'codes+languages2'!$A$2:$J$251,7)</f>
        <v>0</v>
      </c>
      <c r="K33" s="5">
        <f>VLOOKUP($B33,'codes+languages2'!$A$2:$J$251,8)</f>
        <v>0</v>
      </c>
      <c r="L33" s="5">
        <f>VLOOKUP($B33,'codes+languages2'!$A$2:$J$251,9)</f>
        <v>0</v>
      </c>
      <c r="M33" s="5">
        <f>VLOOKUP($B33,'codes+languages2'!$A$2:$J$251,10)</f>
        <v>0</v>
      </c>
    </row>
    <row r="34" spans="1:13" ht="15">
      <c r="A34" s="11" t="s">
        <v>58</v>
      </c>
      <c r="B34" s="11" t="s">
        <v>57</v>
      </c>
      <c r="C34" s="11" t="s">
        <v>1648</v>
      </c>
      <c r="D34" s="12">
        <v>8</v>
      </c>
      <c r="E34" s="13">
        <v>0</v>
      </c>
      <c r="F34" s="13">
        <v>0</v>
      </c>
      <c r="G34" s="5" t="str">
        <f ca="1">VLOOKUP(H34,'codes+languagesSimple'!$J$2:$K$212,2,FALSE)</f>
        <v>Albanian</v>
      </c>
      <c r="H34" s="5" t="str">
        <f ca="1">VLOOKUP($B34,'codes+languages2'!$A$2:$J$251,5)</f>
        <v>sq</v>
      </c>
      <c r="I34" s="5">
        <f>VLOOKUP($B34,'codes+languages2'!$A$2:$J$251,6)</f>
        <v>0</v>
      </c>
      <c r="J34" s="5">
        <f>VLOOKUP($B34,'codes+languages2'!$A$2:$J$251,7)</f>
        <v>0</v>
      </c>
      <c r="K34" s="5">
        <f>VLOOKUP($B34,'codes+languages2'!$A$2:$J$251,8)</f>
        <v>0</v>
      </c>
      <c r="L34" s="5">
        <f>VLOOKUP($B34,'codes+languages2'!$A$2:$J$251,9)</f>
        <v>0</v>
      </c>
      <c r="M34" s="5">
        <f>VLOOKUP($B34,'codes+languages2'!$A$2:$J$251,10)</f>
        <v>0</v>
      </c>
    </row>
    <row r="35" spans="1:13" ht="15">
      <c r="A35" s="11" t="s">
        <v>68</v>
      </c>
      <c r="B35" s="11" t="s">
        <v>598</v>
      </c>
      <c r="C35" s="11" t="s">
        <v>1662</v>
      </c>
      <c r="D35" s="12">
        <v>12</v>
      </c>
      <c r="E35" s="13">
        <v>0</v>
      </c>
      <c r="F35" s="13">
        <v>0</v>
      </c>
      <c r="G35" s="5" t="str">
        <f ca="1">VLOOKUP(H35,'codes+languagesSimple'!$J$2:$K$212,2,FALSE)</f>
        <v>Arabic</v>
      </c>
      <c r="H35" s="5" t="str">
        <f ca="1">VLOOKUP($B35,'codes+languages2'!$A$2:$J$251,5)</f>
        <v>ar</v>
      </c>
      <c r="I35" s="5">
        <f>VLOOKUP($B35,'codes+languages2'!$A$2:$J$251,6)</f>
        <v>0</v>
      </c>
      <c r="J35" s="5">
        <f>VLOOKUP($B35,'codes+languages2'!$A$2:$J$251,7)</f>
        <v>0</v>
      </c>
      <c r="K35" s="5">
        <f>VLOOKUP($B35,'codes+languages2'!$A$2:$J$251,8)</f>
        <v>0</v>
      </c>
      <c r="L35" s="5">
        <f>VLOOKUP($B35,'codes+languages2'!$A$2:$J$251,9)</f>
        <v>0</v>
      </c>
      <c r="M35" s="5">
        <f>VLOOKUP($B35,'codes+languages2'!$A$2:$J$251,10)</f>
        <v>0</v>
      </c>
    </row>
    <row r="36" spans="1:13" ht="15">
      <c r="A36" s="11" t="s">
        <v>112</v>
      </c>
      <c r="B36" s="11" t="s">
        <v>110</v>
      </c>
      <c r="C36" s="11" t="s">
        <v>1663</v>
      </c>
      <c r="D36" s="12">
        <v>16</v>
      </c>
      <c r="E36" s="13">
        <v>0</v>
      </c>
      <c r="F36" s="13">
        <v>0</v>
      </c>
      <c r="G36" s="5" t="str">
        <f ca="1">VLOOKUP(H36,'codes+languagesSimple'!$J$2:$K$212,2,FALSE)</f>
        <v>English</v>
      </c>
      <c r="H36" s="5" t="str">
        <f ca="1">VLOOKUP($B36,'codes+languages2'!$A$2:$J$251,5)</f>
        <v>en</v>
      </c>
      <c r="I36" s="5" t="str">
        <f ca="1">VLOOKUP($B36,'codes+languages2'!$A$2:$J$251,6)</f>
        <v>sm</v>
      </c>
      <c r="J36" s="5">
        <f>VLOOKUP($B36,'codes+languages2'!$A$2:$J$251,7)</f>
        <v>0</v>
      </c>
      <c r="K36" s="5">
        <f>VLOOKUP($B36,'codes+languages2'!$A$2:$J$251,8)</f>
        <v>0</v>
      </c>
      <c r="L36" s="5">
        <f>VLOOKUP($B36,'codes+languages2'!$A$2:$J$251,9)</f>
        <v>0</v>
      </c>
      <c r="M36" s="5">
        <f>VLOOKUP($B36,'codes+languages2'!$A$2:$J$251,10)</f>
        <v>0</v>
      </c>
    </row>
    <row r="37" spans="1:13" ht="15">
      <c r="A37" s="11" t="s">
        <v>15</v>
      </c>
      <c r="B37" s="11" t="s">
        <v>13</v>
      </c>
      <c r="C37" s="11" t="s">
        <v>1664</v>
      </c>
      <c r="D37" s="12">
        <v>20</v>
      </c>
      <c r="E37" s="13">
        <v>0</v>
      </c>
      <c r="F37" s="13">
        <v>0</v>
      </c>
      <c r="G37" s="5" t="e">
        <f>VLOOKUP(H37,'codes+languagesSimple'!$J$2:$K$212,2,FALSE)</f>
        <v>#N/A</v>
      </c>
      <c r="H37" s="5" t="e">
        <f>VLOOKUP($B37,'codes+languages2'!$A$2:$J$251,5)</f>
        <v>#N/A</v>
      </c>
      <c r="I37" s="5" t="e">
        <f>VLOOKUP($B37,'codes+languages2'!$A$2:$J$251,6)</f>
        <v>#N/A</v>
      </c>
      <c r="J37" s="5" t="e">
        <f>VLOOKUP($B37,'codes+languages2'!$A$2:$J$251,7)</f>
        <v>#N/A</v>
      </c>
      <c r="K37" s="5" t="e">
        <f>VLOOKUP($B37,'codes+languages2'!$A$2:$J$251,8)</f>
        <v>#N/A</v>
      </c>
      <c r="L37" s="5" t="e">
        <f>VLOOKUP($B37,'codes+languages2'!$A$2:$J$251,9)</f>
        <v>#N/A</v>
      </c>
      <c r="M37" s="5" t="e">
        <f>VLOOKUP($B37,'codes+languages2'!$A$2:$J$251,10)</f>
        <v>#N/A</v>
      </c>
    </row>
    <row r="38" spans="1:13" ht="15">
      <c r="A38" s="11" t="s">
        <v>73</v>
      </c>
      <c r="B38" s="11" t="s">
        <v>71</v>
      </c>
      <c r="C38" s="11" t="s">
        <v>1665</v>
      </c>
      <c r="D38" s="12">
        <v>24</v>
      </c>
      <c r="E38" s="13">
        <v>0</v>
      </c>
      <c r="F38" s="13">
        <v>0</v>
      </c>
      <c r="G38" s="5" t="str">
        <f ca="1">VLOOKUP(H38,'codes+languagesSimple'!$J$2:$K$212,2,FALSE)</f>
        <v>Portuguese</v>
      </c>
      <c r="H38" s="5" t="str">
        <f ca="1">VLOOKUP($B38,'codes+languages2'!$A$2:$J$251,5)</f>
        <v>pt</v>
      </c>
      <c r="I38" s="5">
        <f>VLOOKUP($B38,'codes+languages2'!$A$2:$J$251,6)</f>
        <v>0</v>
      </c>
      <c r="J38" s="5">
        <f>VLOOKUP($B38,'codes+languages2'!$A$2:$J$251,7)</f>
        <v>0</v>
      </c>
      <c r="K38" s="5">
        <f>VLOOKUP($B38,'codes+languages2'!$A$2:$J$251,8)</f>
        <v>0</v>
      </c>
      <c r="L38" s="5">
        <f>VLOOKUP($B38,'codes+languages2'!$A$2:$J$251,9)</f>
        <v>0</v>
      </c>
      <c r="M38" s="5">
        <f>VLOOKUP($B38,'codes+languages2'!$A$2:$J$251,10)</f>
        <v>0</v>
      </c>
    </row>
    <row r="39" spans="1:13" ht="15">
      <c r="A39" s="11" t="s">
        <v>52</v>
      </c>
      <c r="B39" s="11" t="s">
        <v>51</v>
      </c>
      <c r="C39" s="11" t="s">
        <v>1666</v>
      </c>
      <c r="D39" s="12">
        <v>660</v>
      </c>
      <c r="E39" s="13">
        <v>0</v>
      </c>
      <c r="F39" s="13">
        <v>0</v>
      </c>
      <c r="G39" s="5" t="str">
        <f ca="1">VLOOKUP(H39,'codes+languagesSimple'!$J$2:$K$212,2,FALSE)</f>
        <v>English</v>
      </c>
      <c r="H39" s="5" t="str">
        <f ca="1">VLOOKUP($B39,'codes+languages2'!$A$2:$J$251,5)</f>
        <v>en</v>
      </c>
      <c r="I39" s="5">
        <f>VLOOKUP($B39,'codes+languages2'!$A$2:$J$251,6)</f>
        <v>0</v>
      </c>
      <c r="J39" s="5">
        <f>VLOOKUP($B39,'codes+languages2'!$A$2:$J$251,7)</f>
        <v>0</v>
      </c>
      <c r="K39" s="5">
        <f>VLOOKUP($B39,'codes+languages2'!$A$2:$J$251,8)</f>
        <v>0</v>
      </c>
      <c r="L39" s="5">
        <f>VLOOKUP($B39,'codes+languages2'!$A$2:$J$251,9)</f>
        <v>0</v>
      </c>
      <c r="M39" s="5">
        <f>VLOOKUP($B39,'codes+languages2'!$A$2:$J$251,10)</f>
        <v>0</v>
      </c>
    </row>
    <row r="40" spans="1:13" ht="15">
      <c r="A40" s="11" t="s">
        <v>85</v>
      </c>
      <c r="B40" s="11" t="s">
        <v>84</v>
      </c>
      <c r="C40" s="11" t="s">
        <v>1667</v>
      </c>
      <c r="D40" s="12">
        <v>10</v>
      </c>
      <c r="E40" s="13">
        <v>0</v>
      </c>
      <c r="F40" s="13">
        <v>0</v>
      </c>
      <c r="G40" s="5" t="str">
        <f ca="1">VLOOKUP(H40,'codes+languagesSimple'!$J$2:$K$212,2,FALSE)</f>
        <v>English</v>
      </c>
      <c r="H40" s="5" t="str">
        <f ca="1">VLOOKUP($B40,'codes+languages2'!$A$2:$J$251,5)</f>
        <v>en</v>
      </c>
      <c r="I40" s="5" t="str">
        <f ca="1">VLOOKUP($B40,'codes+languages2'!$A$2:$J$251,6)</f>
        <v>es</v>
      </c>
      <c r="J40" s="5" t="str">
        <f ca="1">VLOOKUP($B40,'codes+languages2'!$A$2:$J$251,7)</f>
        <v>fr</v>
      </c>
      <c r="K40" s="5" t="str">
        <f ca="1">VLOOKUP($B40,'codes+languages2'!$A$2:$J$251,8)</f>
        <v>ru</v>
      </c>
      <c r="L40" s="5">
        <f>VLOOKUP($B40,'codes+languages2'!$A$2:$J$251,9)</f>
        <v>0</v>
      </c>
      <c r="M40" s="5">
        <f>VLOOKUP($B40,'codes+languages2'!$A$2:$J$251,10)</f>
        <v>0</v>
      </c>
    </row>
    <row r="41" spans="1:13" ht="15">
      <c r="A41" s="11" t="s">
        <v>42</v>
      </c>
      <c r="B41" s="11" t="s">
        <v>41</v>
      </c>
      <c r="C41" s="11" t="s">
        <v>1668</v>
      </c>
      <c r="D41" s="12">
        <v>28</v>
      </c>
      <c r="E41" s="13">
        <v>0</v>
      </c>
      <c r="F41" s="13">
        <v>0</v>
      </c>
      <c r="G41" s="5" t="str">
        <f ca="1">VLOOKUP(H41,'codes+languagesSimple'!$J$2:$K$212,2,FALSE)</f>
        <v>English</v>
      </c>
      <c r="H41" s="5" t="str">
        <f ca="1">VLOOKUP($B41,'codes+languages2'!$A$2:$J$251,5)</f>
        <v>en</v>
      </c>
      <c r="I41" s="5">
        <f>VLOOKUP($B41,'codes+languages2'!$A$2:$J$251,6)</f>
        <v>0</v>
      </c>
      <c r="J41" s="5">
        <f>VLOOKUP($B41,'codes+languages2'!$A$2:$J$251,7)</f>
        <v>0</v>
      </c>
      <c r="K41" s="5">
        <f>VLOOKUP($B41,'codes+languages2'!$A$2:$J$251,8)</f>
        <v>0</v>
      </c>
      <c r="L41" s="5">
        <f>VLOOKUP($B41,'codes+languages2'!$A$2:$J$251,9)</f>
        <v>0</v>
      </c>
      <c r="M41" s="5">
        <f>VLOOKUP($B41,'codes+languages2'!$A$2:$J$251,10)</f>
        <v>0</v>
      </c>
    </row>
    <row r="42" spans="1:13" ht="15">
      <c r="A42" s="11" t="s">
        <v>82</v>
      </c>
      <c r="B42" s="11" t="s">
        <v>98</v>
      </c>
      <c r="C42" s="11" t="s">
        <v>1669</v>
      </c>
      <c r="D42" s="12">
        <v>32</v>
      </c>
      <c r="E42" s="13">
        <v>0</v>
      </c>
      <c r="F42" s="13">
        <v>0</v>
      </c>
      <c r="G42" s="5" t="str">
        <f ca="1">VLOOKUP(H42,'codes+languagesSimple'!$J$2:$K$212,2,FALSE)</f>
        <v>Spanish</v>
      </c>
      <c r="H42" s="5" t="str">
        <f ca="1">VLOOKUP($B42,'codes+languages2'!$A$2:$J$251,5)</f>
        <v>es</v>
      </c>
      <c r="I42" s="5">
        <f>VLOOKUP($B42,'codes+languages2'!$A$2:$J$251,6)</f>
        <v>0</v>
      </c>
      <c r="J42" s="5">
        <f>VLOOKUP($B42,'codes+languages2'!$A$2:$J$251,7)</f>
        <v>0</v>
      </c>
      <c r="K42" s="5">
        <f>VLOOKUP($B42,'codes+languages2'!$A$2:$J$251,8)</f>
        <v>0</v>
      </c>
      <c r="L42" s="5">
        <f>VLOOKUP($B42,'codes+languages2'!$A$2:$J$251,9)</f>
        <v>0</v>
      </c>
      <c r="M42" s="5">
        <f>VLOOKUP($B42,'codes+languages2'!$A$2:$J$251,10)</f>
        <v>0</v>
      </c>
    </row>
    <row r="43" spans="1:13" ht="15">
      <c r="A43" s="11" t="s">
        <v>65</v>
      </c>
      <c r="B43" s="11" t="s">
        <v>63</v>
      </c>
      <c r="C43" s="11" t="s">
        <v>1670</v>
      </c>
      <c r="D43" s="12">
        <v>51</v>
      </c>
      <c r="E43" s="13">
        <v>0</v>
      </c>
      <c r="F43" s="13">
        <v>0</v>
      </c>
      <c r="G43" s="5" t="str">
        <f ca="1">VLOOKUP(H43,'codes+languagesSimple'!$J$2:$K$212,2,FALSE)</f>
        <v>Armenian</v>
      </c>
      <c r="H43" s="5" t="str">
        <f ca="1">VLOOKUP($B43,'codes+languages2'!$A$2:$J$251,5)</f>
        <v>hy</v>
      </c>
      <c r="I43" s="5">
        <f>VLOOKUP($B43,'codes+languages2'!$A$2:$J$251,6)</f>
        <v>0</v>
      </c>
      <c r="J43" s="5">
        <f>VLOOKUP($B43,'codes+languages2'!$A$2:$J$251,7)</f>
        <v>0</v>
      </c>
      <c r="K43" s="5">
        <f>VLOOKUP($B43,'codes+languages2'!$A$2:$J$251,8)</f>
        <v>0</v>
      </c>
      <c r="L43" s="5">
        <f>VLOOKUP($B43,'codes+languages2'!$A$2:$J$251,9)</f>
        <v>0</v>
      </c>
      <c r="M43" s="5">
        <f>VLOOKUP($B43,'codes+languages2'!$A$2:$J$251,10)</f>
        <v>0</v>
      </c>
    </row>
    <row r="44" spans="1:13" ht="15">
      <c r="A44" s="11" t="s">
        <v>145</v>
      </c>
      <c r="B44" s="11" t="s">
        <v>144</v>
      </c>
      <c r="C44" s="11" t="s">
        <v>1671</v>
      </c>
      <c r="D44" s="12">
        <v>533</v>
      </c>
      <c r="E44" s="13">
        <v>0</v>
      </c>
      <c r="F44" s="13">
        <v>0</v>
      </c>
      <c r="G44" s="5" t="str">
        <f ca="1">VLOOKUP(H44,'codes+languagesSimple'!$J$2:$K$212,2,FALSE)</f>
        <v>Dutch</v>
      </c>
      <c r="H44" s="5" t="str">
        <f ca="1">VLOOKUP($B44,'codes+languages2'!$A$2:$J$251,5)</f>
        <v>nl</v>
      </c>
      <c r="I44" s="5" t="str">
        <f ca="1">VLOOKUP($B44,'codes+languages2'!$A$2:$J$251,6)</f>
        <v>pap</v>
      </c>
      <c r="J44" s="5">
        <f>VLOOKUP($B44,'codes+languages2'!$A$2:$J$251,7)</f>
        <v>0</v>
      </c>
      <c r="K44" s="5">
        <f>VLOOKUP($B44,'codes+languages2'!$A$2:$J$251,8)</f>
        <v>0</v>
      </c>
      <c r="L44" s="5">
        <f>VLOOKUP($B44,'codes+languages2'!$A$2:$J$251,9)</f>
        <v>0</v>
      </c>
      <c r="M44" s="5">
        <f>VLOOKUP($B44,'codes+languages2'!$A$2:$J$251,10)</f>
        <v>0</v>
      </c>
    </row>
    <row r="45" spans="1:13" ht="15">
      <c r="A45" s="11" t="s">
        <v>96</v>
      </c>
      <c r="B45" s="11" t="s">
        <v>135</v>
      </c>
      <c r="C45" s="11" t="s">
        <v>1672</v>
      </c>
      <c r="D45" s="12">
        <v>36</v>
      </c>
      <c r="E45" s="13">
        <v>0</v>
      </c>
      <c r="F45" s="13">
        <v>0</v>
      </c>
      <c r="G45" s="5" t="str">
        <f ca="1">VLOOKUP(H45,'codes+languagesSimple'!$J$2:$K$212,2,FALSE)</f>
        <v>English</v>
      </c>
      <c r="H45" s="5" t="str">
        <f ca="1">VLOOKUP($B45,'codes+languages2'!$A$2:$J$251,5)</f>
        <v>en</v>
      </c>
      <c r="I45" s="5">
        <f>VLOOKUP($B45,'codes+languages2'!$A$2:$J$251,6)</f>
        <v>0</v>
      </c>
      <c r="J45" s="5">
        <f>VLOOKUP($B45,'codes+languages2'!$A$2:$J$251,7)</f>
        <v>0</v>
      </c>
      <c r="K45" s="5">
        <f>VLOOKUP($B45,'codes+languages2'!$A$2:$J$251,8)</f>
        <v>0</v>
      </c>
      <c r="L45" s="5">
        <f>VLOOKUP($B45,'codes+languages2'!$A$2:$J$251,9)</f>
        <v>0</v>
      </c>
      <c r="M45" s="5">
        <f>VLOOKUP($B45,'codes+languages2'!$A$2:$J$251,10)</f>
        <v>0</v>
      </c>
    </row>
    <row r="46" spans="1:13" ht="15">
      <c r="A46" s="11" t="s">
        <v>108</v>
      </c>
      <c r="B46" s="11" t="s">
        <v>163</v>
      </c>
      <c r="C46" s="11" t="s">
        <v>1673</v>
      </c>
      <c r="D46" s="12">
        <v>31</v>
      </c>
      <c r="E46" s="13">
        <v>0</v>
      </c>
      <c r="F46" s="13">
        <v>0</v>
      </c>
      <c r="G46" s="5" t="str">
        <f ca="1">VLOOKUP(H46,'codes+languagesSimple'!$J$2:$K$212,2,FALSE)</f>
        <v>Azeri (Cyrillic)</v>
      </c>
      <c r="H46" s="5" t="str">
        <f ca="1">VLOOKUP($B46,'codes+languages2'!$A$2:$J$251,5)</f>
        <v>az</v>
      </c>
      <c r="I46" s="5">
        <f>VLOOKUP($B46,'codes+languages2'!$A$2:$J$251,6)</f>
        <v>0</v>
      </c>
      <c r="J46" s="5">
        <f>VLOOKUP($B46,'codes+languages2'!$A$2:$J$251,7)</f>
        <v>0</v>
      </c>
      <c r="K46" s="5">
        <f>VLOOKUP($B46,'codes+languages2'!$A$2:$J$251,8)</f>
        <v>0</v>
      </c>
      <c r="L46" s="5">
        <f>VLOOKUP($B46,'codes+languages2'!$A$2:$J$251,9)</f>
        <v>0</v>
      </c>
      <c r="M46" s="5">
        <f>VLOOKUP($B46,'codes+languages2'!$A$2:$J$251,10)</f>
        <v>0</v>
      </c>
    </row>
    <row r="47" spans="1:13" ht="15">
      <c r="A47" s="11" t="s">
        <v>1675</v>
      </c>
      <c r="B47" s="11" t="s">
        <v>299</v>
      </c>
      <c r="C47" s="11" t="s">
        <v>1676</v>
      </c>
      <c r="D47" s="12">
        <v>44</v>
      </c>
      <c r="E47" s="13">
        <v>0</v>
      </c>
      <c r="F47" s="13">
        <v>0</v>
      </c>
      <c r="G47" s="5" t="str">
        <f ca="1">VLOOKUP(H47,'codes+languagesSimple'!$J$2:$K$212,2,FALSE)</f>
        <v>English</v>
      </c>
      <c r="H47" s="5" t="str">
        <f ca="1">VLOOKUP($B47,'codes+languages2'!$A$2:$J$251,5)</f>
        <v>en</v>
      </c>
      <c r="I47" s="5">
        <f>VLOOKUP($B47,'codes+languages2'!$A$2:$J$251,6)</f>
        <v>0</v>
      </c>
      <c r="J47" s="5">
        <f>VLOOKUP($B47,'codes+languages2'!$A$2:$J$251,7)</f>
        <v>0</v>
      </c>
      <c r="K47" s="5">
        <f>VLOOKUP($B47,'codes+languages2'!$A$2:$J$251,8)</f>
        <v>0</v>
      </c>
      <c r="L47" s="5">
        <f>VLOOKUP($B47,'codes+languages2'!$A$2:$J$251,9)</f>
        <v>0</v>
      </c>
      <c r="M47" s="5">
        <f>VLOOKUP($B47,'codes+languages2'!$A$2:$J$251,10)</f>
        <v>0</v>
      </c>
    </row>
    <row r="48" spans="1:13" ht="15">
      <c r="A48" s="11" t="s">
        <v>120</v>
      </c>
      <c r="B48" s="11" t="s">
        <v>228</v>
      </c>
      <c r="C48" s="11" t="s">
        <v>1677</v>
      </c>
      <c r="D48" s="12">
        <v>48</v>
      </c>
      <c r="E48" s="13">
        <v>0</v>
      </c>
      <c r="F48" s="13">
        <v>0</v>
      </c>
      <c r="G48" s="5" t="str">
        <f ca="1">VLOOKUP(H48,'codes+languagesSimple'!$J$2:$K$212,2,FALSE)</f>
        <v>Arabic</v>
      </c>
      <c r="H48" s="5" t="str">
        <f ca="1">VLOOKUP($B48,'codes+languages2'!$A$2:$J$251,5)</f>
        <v>ar</v>
      </c>
      <c r="I48" s="5">
        <f>VLOOKUP($B48,'codes+languages2'!$A$2:$J$251,6)</f>
        <v>0</v>
      </c>
      <c r="J48" s="5">
        <f>VLOOKUP($B48,'codes+languages2'!$A$2:$J$251,7)</f>
        <v>0</v>
      </c>
      <c r="K48" s="5">
        <f>VLOOKUP($B48,'codes+languages2'!$A$2:$J$251,8)</f>
        <v>0</v>
      </c>
      <c r="L48" s="5">
        <f>VLOOKUP($B48,'codes+languages2'!$A$2:$J$251,9)</f>
        <v>0</v>
      </c>
      <c r="M48" s="5">
        <f>VLOOKUP($B48,'codes+languages2'!$A$2:$J$251,10)</f>
        <v>0</v>
      </c>
    </row>
    <row r="49" spans="1:13" ht="15">
      <c r="A49" s="11" t="s">
        <v>126</v>
      </c>
      <c r="B49" s="11" t="s">
        <v>192</v>
      </c>
      <c r="C49" s="11" t="s">
        <v>1678</v>
      </c>
      <c r="D49" s="12">
        <v>50</v>
      </c>
      <c r="E49" s="13">
        <v>0</v>
      </c>
      <c r="F49" s="13">
        <v>0</v>
      </c>
      <c r="G49" s="5" t="str">
        <f ca="1">VLOOKUP(H49,'codes+languagesSimple'!$J$2:$K$212,2,FALSE)</f>
        <v>Bengali</v>
      </c>
      <c r="H49" s="5" t="str">
        <f ca="1">VLOOKUP($B49,'codes+languages2'!$A$2:$J$251,5)</f>
        <v>bn</v>
      </c>
      <c r="I49" s="5">
        <f>VLOOKUP($B49,'codes+languages2'!$A$2:$J$251,6)</f>
        <v>0</v>
      </c>
      <c r="J49" s="5">
        <f>VLOOKUP($B49,'codes+languages2'!$A$2:$J$251,7)</f>
        <v>0</v>
      </c>
      <c r="K49" s="5">
        <f>VLOOKUP($B49,'codes+languages2'!$A$2:$J$251,8)</f>
        <v>0</v>
      </c>
      <c r="L49" s="5">
        <f>VLOOKUP($B49,'codes+languages2'!$A$2:$J$251,9)</f>
        <v>0</v>
      </c>
      <c r="M49" s="5">
        <f>VLOOKUP($B49,'codes+languages2'!$A$2:$J$251,10)</f>
        <v>0</v>
      </c>
    </row>
    <row r="50" spans="1:13" ht="15">
      <c r="A50" s="11" t="s">
        <v>185</v>
      </c>
      <c r="B50" s="11" t="s">
        <v>182</v>
      </c>
      <c r="C50" s="11" t="s">
        <v>1679</v>
      </c>
      <c r="D50" s="12">
        <v>52</v>
      </c>
      <c r="E50" s="13">
        <v>0</v>
      </c>
      <c r="F50" s="13">
        <v>0</v>
      </c>
      <c r="G50" s="5" t="str">
        <f ca="1">VLOOKUP(H50,'codes+languagesSimple'!$J$2:$K$212,2,FALSE)</f>
        <v>English</v>
      </c>
      <c r="H50" s="5" t="str">
        <f ca="1">VLOOKUP($B50,'codes+languages2'!$A$2:$J$251,5)</f>
        <v>en</v>
      </c>
      <c r="I50" s="5">
        <f>VLOOKUP($B50,'codes+languages2'!$A$2:$J$251,6)</f>
        <v>0</v>
      </c>
      <c r="J50" s="5">
        <f>VLOOKUP($B50,'codes+languages2'!$A$2:$J$251,7)</f>
        <v>0</v>
      </c>
      <c r="K50" s="5">
        <f>VLOOKUP($B50,'codes+languages2'!$A$2:$J$251,8)</f>
        <v>0</v>
      </c>
      <c r="L50" s="5">
        <f>VLOOKUP($B50,'codes+languages2'!$A$2:$J$251,9)</f>
        <v>0</v>
      </c>
      <c r="M50" s="5">
        <f>VLOOKUP($B50,'codes+languages2'!$A$2:$J$251,10)</f>
        <v>0</v>
      </c>
    </row>
    <row r="51" spans="1:13" ht="15">
      <c r="A51" s="11" t="s">
        <v>133</v>
      </c>
      <c r="B51" s="11" t="s">
        <v>341</v>
      </c>
      <c r="C51" s="11" t="s">
        <v>1680</v>
      </c>
      <c r="D51" s="12">
        <v>112</v>
      </c>
      <c r="E51" s="13">
        <v>0</v>
      </c>
      <c r="F51" s="13">
        <v>0</v>
      </c>
      <c r="G51" s="5" t="str">
        <f ca="1">VLOOKUP(H51,'codes+languagesSimple'!$J$2:$K$212,2,FALSE)</f>
        <v>Belarusian</v>
      </c>
      <c r="H51" s="5" t="str">
        <f ca="1">VLOOKUP($B51,'codes+languages2'!$A$2:$J$251,5)</f>
        <v>be</v>
      </c>
      <c r="I51" s="5" t="str">
        <f ca="1">VLOOKUP($B51,'codes+languages2'!$A$2:$J$251,6)</f>
        <v>ru</v>
      </c>
      <c r="J51" s="5">
        <f>VLOOKUP($B51,'codes+languages2'!$A$2:$J$251,7)</f>
        <v>0</v>
      </c>
      <c r="K51" s="5">
        <f>VLOOKUP($B51,'codes+languages2'!$A$2:$J$251,8)</f>
        <v>0</v>
      </c>
      <c r="L51" s="5">
        <f>VLOOKUP($B51,'codes+languages2'!$A$2:$J$251,9)</f>
        <v>0</v>
      </c>
      <c r="M51" s="5">
        <f>VLOOKUP($B51,'codes+languages2'!$A$2:$J$251,10)</f>
        <v>0</v>
      </c>
    </row>
    <row r="52" spans="1:13" ht="15">
      <c r="A52" s="11" t="s">
        <v>158</v>
      </c>
      <c r="B52" s="11" t="s">
        <v>351</v>
      </c>
      <c r="C52" s="11" t="s">
        <v>1681</v>
      </c>
      <c r="D52" s="12">
        <v>84</v>
      </c>
      <c r="E52" s="13">
        <v>0</v>
      </c>
      <c r="F52" s="13">
        <v>0</v>
      </c>
      <c r="G52" s="5" t="str">
        <f ca="1">VLOOKUP(H52,'codes+languagesSimple'!$J$2:$K$212,2,FALSE)</f>
        <v>English</v>
      </c>
      <c r="H52" s="5" t="str">
        <f ca="1">VLOOKUP($B52,'codes+languages2'!$A$2:$J$251,5)</f>
        <v>en</v>
      </c>
      <c r="I52" s="5">
        <f>VLOOKUP($B52,'codes+languages2'!$A$2:$J$251,6)</f>
        <v>0</v>
      </c>
      <c r="J52" s="5">
        <f>VLOOKUP($B52,'codes+languages2'!$A$2:$J$251,7)</f>
        <v>0</v>
      </c>
      <c r="K52" s="5">
        <f>VLOOKUP($B52,'codes+languages2'!$A$2:$J$251,8)</f>
        <v>0</v>
      </c>
      <c r="L52" s="5">
        <f>VLOOKUP($B52,'codes+languages2'!$A$2:$J$251,9)</f>
        <v>0</v>
      </c>
      <c r="M52" s="5">
        <f>VLOOKUP($B52,'codes+languages2'!$A$2:$J$251,10)</f>
        <v>0</v>
      </c>
    </row>
    <row r="53" spans="1:13" ht="15">
      <c r="A53" s="11" t="s">
        <v>246</v>
      </c>
      <c r="B53" s="11" t="s">
        <v>244</v>
      </c>
      <c r="C53" s="11" t="s">
        <v>1682</v>
      </c>
      <c r="D53" s="12">
        <v>204</v>
      </c>
      <c r="E53" s="13">
        <v>0</v>
      </c>
      <c r="F53" s="13">
        <v>0</v>
      </c>
      <c r="G53" s="5" t="str">
        <f ca="1">VLOOKUP(H53,'codes+languagesSimple'!$J$2:$K$212,2,FALSE)</f>
        <v>French</v>
      </c>
      <c r="H53" s="5" t="str">
        <f ca="1">VLOOKUP($B53,'codes+languages2'!$A$2:$J$251,5)</f>
        <v>fr</v>
      </c>
      <c r="I53" s="5">
        <f>VLOOKUP($B53,'codes+languages2'!$A$2:$J$251,6)</f>
        <v>0</v>
      </c>
      <c r="J53" s="5">
        <f>VLOOKUP($B53,'codes+languages2'!$A$2:$J$251,7)</f>
        <v>0</v>
      </c>
      <c r="K53" s="5">
        <f>VLOOKUP($B53,'codes+languages2'!$A$2:$J$251,8)</f>
        <v>0</v>
      </c>
      <c r="L53" s="5">
        <f>VLOOKUP($B53,'codes+languages2'!$A$2:$J$251,9)</f>
        <v>0</v>
      </c>
      <c r="M53" s="5">
        <f>VLOOKUP($B53,'codes+languages2'!$A$2:$J$251,10)</f>
        <v>0</v>
      </c>
    </row>
    <row r="54" spans="1:13" ht="15">
      <c r="A54" s="11" t="s">
        <v>264</v>
      </c>
      <c r="B54" s="11" t="s">
        <v>263</v>
      </c>
      <c r="C54" s="11" t="s">
        <v>1683</v>
      </c>
      <c r="D54" s="12">
        <v>60</v>
      </c>
      <c r="E54" s="13">
        <v>0</v>
      </c>
      <c r="F54" s="13">
        <v>0</v>
      </c>
      <c r="G54" s="5" t="str">
        <f ca="1">VLOOKUP(H54,'codes+languagesSimple'!$J$2:$K$212,2,FALSE)</f>
        <v>English</v>
      </c>
      <c r="H54" s="5" t="str">
        <f ca="1">VLOOKUP($B54,'codes+languages2'!$A$2:$J$251,5)</f>
        <v>en</v>
      </c>
      <c r="I54" s="5">
        <f>VLOOKUP($B54,'codes+languages2'!$A$2:$J$251,6)</f>
        <v>0</v>
      </c>
      <c r="J54" s="5">
        <f>VLOOKUP($B54,'codes+languages2'!$A$2:$J$251,7)</f>
        <v>0</v>
      </c>
      <c r="K54" s="5">
        <f>VLOOKUP($B54,'codes+languages2'!$A$2:$J$251,8)</f>
        <v>0</v>
      </c>
      <c r="L54" s="5">
        <f>VLOOKUP($B54,'codes+languages2'!$A$2:$J$251,9)</f>
        <v>0</v>
      </c>
      <c r="M54" s="5">
        <f>VLOOKUP($B54,'codes+languages2'!$A$2:$J$251,10)</f>
        <v>0</v>
      </c>
    </row>
    <row r="55" spans="1:13" ht="15">
      <c r="A55" s="11" t="s">
        <v>307</v>
      </c>
      <c r="B55" s="11" t="s">
        <v>305</v>
      </c>
      <c r="C55" s="11" t="s">
        <v>1684</v>
      </c>
      <c r="D55" s="12">
        <v>64</v>
      </c>
      <c r="E55" s="13">
        <v>0</v>
      </c>
      <c r="F55" s="13">
        <v>0</v>
      </c>
      <c r="G55" s="5" t="e">
        <f ca="1">VLOOKUP(H55,'codes+languagesSimple'!$J$2:$K$212,2,FALSE)</f>
        <v>#N/A</v>
      </c>
      <c r="H55" s="5" t="str">
        <f ca="1">VLOOKUP($B55,'codes+languages2'!$A$2:$J$251,5)</f>
        <v>dz</v>
      </c>
      <c r="I55" s="5">
        <f>VLOOKUP($B55,'codes+languages2'!$A$2:$J$251,6)</f>
        <v>0</v>
      </c>
      <c r="J55" s="5">
        <f>VLOOKUP($B55,'codes+languages2'!$A$2:$J$251,7)</f>
        <v>0</v>
      </c>
      <c r="K55" s="5">
        <f>VLOOKUP($B55,'codes+languages2'!$A$2:$J$251,8)</f>
        <v>0</v>
      </c>
      <c r="L55" s="5">
        <f>VLOOKUP($B55,'codes+languages2'!$A$2:$J$251,9)</f>
        <v>0</v>
      </c>
      <c r="M55" s="5">
        <f>VLOOKUP($B55,'codes+languages2'!$A$2:$J$251,10)</f>
        <v>0</v>
      </c>
    </row>
    <row r="56" spans="1:13" ht="15">
      <c r="A56" s="11" t="s">
        <v>1685</v>
      </c>
      <c r="B56" s="11" t="s">
        <v>276</v>
      </c>
      <c r="C56" s="11" t="s">
        <v>1686</v>
      </c>
      <c r="D56" s="12">
        <v>68</v>
      </c>
      <c r="E56" s="13">
        <v>0</v>
      </c>
      <c r="F56" s="13">
        <v>0</v>
      </c>
      <c r="G56" s="5" t="str">
        <f ca="1">VLOOKUP(H56,'codes+languagesSimple'!$J$2:$K$212,2,FALSE)</f>
        <v>Spanish</v>
      </c>
      <c r="H56" s="5" t="str">
        <f ca="1">VLOOKUP($B56,'codes+languages2'!$A$2:$J$251,5)</f>
        <v>es</v>
      </c>
      <c r="I56" s="5" t="str">
        <f ca="1">VLOOKUP($B56,'codes+languages2'!$A$2:$J$251,6)</f>
        <v>qu</v>
      </c>
      <c r="J56" s="5" t="str">
        <f ca="1">VLOOKUP($B56,'codes+languages2'!$A$2:$J$251,7)</f>
        <v>gn</v>
      </c>
      <c r="K56" s="5" t="str">
        <f ca="1">VLOOKUP($B56,'codes+languages2'!$A$2:$J$251,8)</f>
        <v>ay</v>
      </c>
      <c r="L56" s="5">
        <f>VLOOKUP($B56,'codes+languages2'!$A$2:$J$251,9)</f>
        <v>0</v>
      </c>
      <c r="M56" s="5">
        <f>VLOOKUP($B56,'codes+languages2'!$A$2:$J$251,10)</f>
        <v>0</v>
      </c>
    </row>
    <row r="57" spans="1:13" ht="15">
      <c r="A57" s="11" t="s">
        <v>1687</v>
      </c>
      <c r="B57" s="11" t="s">
        <v>287</v>
      </c>
      <c r="C57" s="11" t="s">
        <v>1688</v>
      </c>
      <c r="D57" s="12">
        <v>535</v>
      </c>
      <c r="E57" s="13">
        <v>0</v>
      </c>
      <c r="F57" s="13">
        <v>0</v>
      </c>
      <c r="G57" s="5" t="str">
        <f ca="1">VLOOKUP(H57,'codes+languagesSimple'!$J$2:$K$212,2,FALSE)</f>
        <v>Dutch</v>
      </c>
      <c r="H57" s="5" t="str">
        <f ca="1">VLOOKUP($B57,'codes+languages2'!$A$2:$J$251,5)</f>
        <v>nl</v>
      </c>
      <c r="I57" s="5">
        <f>VLOOKUP($B57,'codes+languages2'!$A$2:$J$251,6)</f>
        <v>0</v>
      </c>
      <c r="J57" s="5">
        <f>VLOOKUP($B57,'codes+languages2'!$A$2:$J$251,7)</f>
        <v>0</v>
      </c>
      <c r="K57" s="5">
        <f>VLOOKUP($B57,'codes+languages2'!$A$2:$J$251,8)</f>
        <v>0</v>
      </c>
      <c r="L57" s="5">
        <f>VLOOKUP($B57,'codes+languages2'!$A$2:$J$251,9)</f>
        <v>0</v>
      </c>
      <c r="M57" s="5">
        <f>VLOOKUP($B57,'codes+languages2'!$A$2:$J$251,10)</f>
        <v>0</v>
      </c>
    </row>
    <row r="58" spans="1:13" ht="15">
      <c r="A58" s="11" t="s">
        <v>172</v>
      </c>
      <c r="B58" s="11" t="s">
        <v>169</v>
      </c>
      <c r="C58" s="11" t="s">
        <v>1689</v>
      </c>
      <c r="D58" s="12">
        <v>70</v>
      </c>
      <c r="E58" s="13">
        <v>0</v>
      </c>
      <c r="F58" s="13">
        <v>0</v>
      </c>
      <c r="G58" s="5" t="str">
        <f ca="1">VLOOKUP(H58,'codes+languagesSimple'!$J$2:$K$212,2,FALSE)</f>
        <v>Bosnian (Cyrillic)</v>
      </c>
      <c r="H58" s="5" t="str">
        <f ca="1">VLOOKUP($B58,'codes+languages2'!$A$2:$J$251,5)</f>
        <v>bs</v>
      </c>
      <c r="I58" s="5" t="str">
        <f ca="1">VLOOKUP($B58,'codes+languages2'!$A$2:$J$251,6)</f>
        <v>hr</v>
      </c>
      <c r="J58" s="5" t="str">
        <f ca="1">VLOOKUP($B58,'codes+languages2'!$A$2:$J$251,7)</f>
        <v>sr</v>
      </c>
      <c r="K58" s="5">
        <f>VLOOKUP($B58,'codes+languages2'!$A$2:$J$251,8)</f>
        <v>0</v>
      </c>
      <c r="L58" s="5">
        <f>VLOOKUP($B58,'codes+languages2'!$A$2:$J$251,9)</f>
        <v>0</v>
      </c>
      <c r="M58" s="5">
        <f>VLOOKUP($B58,'codes+languages2'!$A$2:$J$251,10)</f>
        <v>0</v>
      </c>
    </row>
    <row r="59" spans="1:13" ht="15">
      <c r="A59" s="11" t="s">
        <v>332</v>
      </c>
      <c r="B59" s="11" t="s">
        <v>330</v>
      </c>
      <c r="C59" s="11" t="s">
        <v>1690</v>
      </c>
      <c r="D59" s="12">
        <v>72</v>
      </c>
      <c r="E59" s="13">
        <v>0</v>
      </c>
      <c r="F59" s="13">
        <v>0</v>
      </c>
      <c r="G59" s="5" t="str">
        <f ca="1">VLOOKUP(H59,'codes+languagesSimple'!$J$2:$K$212,2,FALSE)</f>
        <v>English</v>
      </c>
      <c r="H59" s="5" t="str">
        <f ca="1">VLOOKUP($B59,'codes+languages2'!$A$2:$J$251,5)</f>
        <v>en</v>
      </c>
      <c r="I59" s="5" t="str">
        <f ca="1">VLOOKUP($B59,'codes+languages2'!$A$2:$J$251,6)</f>
        <v>tn</v>
      </c>
      <c r="J59" s="5">
        <f>VLOOKUP($B59,'codes+languages2'!$A$2:$J$251,7)</f>
        <v>0</v>
      </c>
      <c r="K59" s="5">
        <f>VLOOKUP($B59,'codes+languages2'!$A$2:$J$251,8)</f>
        <v>0</v>
      </c>
      <c r="L59" s="5">
        <f>VLOOKUP($B59,'codes+languages2'!$A$2:$J$251,9)</f>
        <v>0</v>
      </c>
      <c r="M59" s="5">
        <f>VLOOKUP($B59,'codes+languages2'!$A$2:$J$251,10)</f>
        <v>0</v>
      </c>
    </row>
    <row r="60" spans="1:13" ht="15">
      <c r="A60" s="11" t="s">
        <v>319</v>
      </c>
      <c r="B60" s="11" t="s">
        <v>316</v>
      </c>
      <c r="C60" s="11" t="s">
        <v>1691</v>
      </c>
      <c r="D60" s="12">
        <v>74</v>
      </c>
      <c r="E60" s="13">
        <v>0</v>
      </c>
      <c r="F60" s="13">
        <v>0</v>
      </c>
      <c r="G60" s="5" t="e">
        <f ca="1">VLOOKUP(H60,'codes+languagesSimple'!$J$2:$K$212,2,FALSE)</f>
        <v>#N/A</v>
      </c>
      <c r="H60" s="5" t="str">
        <f ca="1">VLOOKUP($B60,'codes+languages2'!$A$2:$J$251,5)</f>
        <v>no</v>
      </c>
      <c r="I60" s="5">
        <f>VLOOKUP($B60,'codes+languages2'!$A$2:$J$251,6)</f>
        <v>0</v>
      </c>
      <c r="J60" s="5">
        <f>VLOOKUP($B60,'codes+languages2'!$A$2:$J$251,7)</f>
        <v>0</v>
      </c>
      <c r="K60" s="5">
        <f>VLOOKUP($B60,'codes+languages2'!$A$2:$J$251,8)</f>
        <v>0</v>
      </c>
      <c r="L60" s="5">
        <f>VLOOKUP($B60,'codes+languages2'!$A$2:$J$251,9)</f>
        <v>0</v>
      </c>
      <c r="M60" s="5">
        <f>VLOOKUP($B60,'codes+languages2'!$A$2:$J$251,10)</f>
        <v>0</v>
      </c>
    </row>
    <row r="61" spans="1:13" ht="15">
      <c r="A61" s="11" t="s">
        <v>216</v>
      </c>
      <c r="B61" s="11" t="s">
        <v>292</v>
      </c>
      <c r="C61" s="11" t="s">
        <v>1693</v>
      </c>
      <c r="D61" s="12">
        <v>76</v>
      </c>
      <c r="E61" s="13">
        <v>0</v>
      </c>
      <c r="F61" s="13">
        <v>0</v>
      </c>
      <c r="G61" s="5" t="str">
        <f ca="1">VLOOKUP(H61,'codes+languagesSimple'!$J$2:$K$212,2,FALSE)</f>
        <v>Portuguese</v>
      </c>
      <c r="H61" s="5" t="str">
        <f ca="1">VLOOKUP($B61,'codes+languages2'!$A$2:$J$251,5)</f>
        <v>pt</v>
      </c>
      <c r="I61" s="5">
        <f>VLOOKUP($B61,'codes+languages2'!$A$2:$J$251,6)</f>
        <v>0</v>
      </c>
      <c r="J61" s="5">
        <f>VLOOKUP($B61,'codes+languages2'!$A$2:$J$251,7)</f>
        <v>0</v>
      </c>
      <c r="K61" s="5">
        <f>VLOOKUP($B61,'codes+languages2'!$A$2:$J$251,8)</f>
        <v>0</v>
      </c>
      <c r="L61" s="5">
        <f>VLOOKUP($B61,'codes+languages2'!$A$2:$J$251,9)</f>
        <v>0</v>
      </c>
      <c r="M61" s="5">
        <f>VLOOKUP($B61,'codes+languages2'!$A$2:$J$251,10)</f>
        <v>0</v>
      </c>
    </row>
    <row r="62" spans="1:13" ht="15">
      <c r="A62" s="11" t="s">
        <v>1694</v>
      </c>
      <c r="B62" s="11" t="s">
        <v>978</v>
      </c>
      <c r="C62" s="11" t="s">
        <v>1695</v>
      </c>
      <c r="D62" s="12">
        <v>86</v>
      </c>
      <c r="E62" s="13">
        <v>0</v>
      </c>
      <c r="F62" s="13">
        <v>0</v>
      </c>
      <c r="G62" s="5" t="str">
        <f ca="1">VLOOKUP(H62,'codes+languagesSimple'!$J$2:$K$212,2,FALSE)</f>
        <v>English</v>
      </c>
      <c r="H62" s="5" t="str">
        <f ca="1">VLOOKUP($B62,'codes+languages2'!$A$2:$J$251,5)</f>
        <v>en</v>
      </c>
      <c r="I62" s="5">
        <f>VLOOKUP($B62,'codes+languages2'!$A$2:$J$251,6)</f>
        <v>0</v>
      </c>
      <c r="J62" s="5">
        <f>VLOOKUP($B62,'codes+languages2'!$A$2:$J$251,7)</f>
        <v>0</v>
      </c>
      <c r="K62" s="5">
        <f>VLOOKUP($B62,'codes+languages2'!$A$2:$J$251,8)</f>
        <v>0</v>
      </c>
      <c r="L62" s="5">
        <f>VLOOKUP($B62,'codes+languages2'!$A$2:$J$251,9)</f>
        <v>0</v>
      </c>
      <c r="M62" s="5">
        <f>VLOOKUP($B62,'codes+languages2'!$A$2:$J$251,10)</f>
        <v>0</v>
      </c>
    </row>
    <row r="63" spans="1:13" ht="15">
      <c r="A63" s="11" t="s">
        <v>225</v>
      </c>
      <c r="B63" s="11" t="s">
        <v>268</v>
      </c>
      <c r="C63" s="11" t="s">
        <v>1696</v>
      </c>
      <c r="D63" s="12">
        <v>96</v>
      </c>
      <c r="E63" s="13">
        <v>0</v>
      </c>
      <c r="F63" s="13">
        <v>0</v>
      </c>
      <c r="G63" s="5" t="str">
        <f ca="1">VLOOKUP(H63,'codes+languagesSimple'!$J$2:$K$212,2,FALSE)</f>
        <v>Malay</v>
      </c>
      <c r="H63" s="5" t="str">
        <f ca="1">VLOOKUP($B63,'codes+languages2'!$A$2:$J$251,5)</f>
        <v>ms</v>
      </c>
      <c r="I63" s="5">
        <f>VLOOKUP($B63,'codes+languages2'!$A$2:$J$251,6)</f>
        <v>0</v>
      </c>
      <c r="J63" s="5">
        <f>VLOOKUP($B63,'codes+languages2'!$A$2:$J$251,7)</f>
        <v>0</v>
      </c>
      <c r="K63" s="5">
        <f>VLOOKUP($B63,'codes+languages2'!$A$2:$J$251,8)</f>
        <v>0</v>
      </c>
      <c r="L63" s="5">
        <f>VLOOKUP($B63,'codes+languages2'!$A$2:$J$251,9)</f>
        <v>0</v>
      </c>
      <c r="M63" s="5">
        <f>VLOOKUP($B63,'codes+languages2'!$A$2:$J$251,10)</f>
        <v>0</v>
      </c>
    </row>
    <row r="64" spans="1:13" ht="15">
      <c r="A64" s="11" t="s">
        <v>212</v>
      </c>
      <c r="B64" s="11" t="s">
        <v>211</v>
      </c>
      <c r="C64" s="11" t="s">
        <v>1697</v>
      </c>
      <c r="D64" s="12">
        <v>854</v>
      </c>
      <c r="E64" s="13">
        <v>0</v>
      </c>
      <c r="F64" s="13">
        <v>0</v>
      </c>
      <c r="G64" s="5" t="str">
        <f ca="1">VLOOKUP(H64,'codes+languagesSimple'!$J$2:$K$212,2,FALSE)</f>
        <v>French</v>
      </c>
      <c r="H64" s="5" t="str">
        <f ca="1">VLOOKUP($B64,'codes+languages2'!$A$2:$J$251,5)</f>
        <v>fr</v>
      </c>
      <c r="I64" s="5">
        <f>VLOOKUP($B64,'codes+languages2'!$A$2:$J$251,6)</f>
        <v>0</v>
      </c>
      <c r="J64" s="5">
        <f>VLOOKUP($B64,'codes+languages2'!$A$2:$J$251,7)</f>
        <v>0</v>
      </c>
      <c r="K64" s="5">
        <f>VLOOKUP($B64,'codes+languages2'!$A$2:$J$251,8)</f>
        <v>0</v>
      </c>
      <c r="L64" s="5">
        <f>VLOOKUP($B64,'codes+languages2'!$A$2:$J$251,9)</f>
        <v>0</v>
      </c>
      <c r="M64" s="5">
        <f>VLOOKUP($B64,'codes+languages2'!$A$2:$J$251,10)</f>
        <v>0</v>
      </c>
    </row>
    <row r="65" spans="1:13" ht="15">
      <c r="A65" s="11" t="s">
        <v>239</v>
      </c>
      <c r="B65" s="11" t="s">
        <v>236</v>
      </c>
      <c r="C65" s="11" t="s">
        <v>1698</v>
      </c>
      <c r="D65" s="12">
        <v>108</v>
      </c>
      <c r="E65" s="13">
        <v>0</v>
      </c>
      <c r="F65" s="13">
        <v>0</v>
      </c>
      <c r="G65" s="5" t="str">
        <f ca="1">VLOOKUP(H65,'codes+languagesSimple'!$J$2:$K$212,2,FALSE)</f>
        <v>French</v>
      </c>
      <c r="H65" s="5" t="str">
        <f ca="1">VLOOKUP($B65,'codes+languages2'!$A$2:$J$251,5)</f>
        <v>fr</v>
      </c>
      <c r="I65" s="5">
        <f>VLOOKUP($B65,'codes+languages2'!$A$2:$J$251,6)</f>
        <v>0</v>
      </c>
      <c r="J65" s="5">
        <f>VLOOKUP($B65,'codes+languages2'!$A$2:$J$251,7)</f>
        <v>0</v>
      </c>
      <c r="K65" s="5">
        <f>VLOOKUP($B65,'codes+languages2'!$A$2:$J$251,8)</f>
        <v>0</v>
      </c>
      <c r="L65" s="5">
        <f>VLOOKUP($B65,'codes+languages2'!$A$2:$J$251,9)</f>
        <v>0</v>
      </c>
      <c r="M65" s="5">
        <f>VLOOKUP($B65,'codes+languages2'!$A$2:$J$251,10)</f>
        <v>0</v>
      </c>
    </row>
    <row r="66" spans="1:13" ht="15">
      <c r="A66" s="11" t="s">
        <v>509</v>
      </c>
      <c r="B66" s="11" t="s">
        <v>508</v>
      </c>
      <c r="C66" s="11" t="s">
        <v>1699</v>
      </c>
      <c r="D66" s="12">
        <v>132</v>
      </c>
      <c r="E66" s="13">
        <v>0</v>
      </c>
      <c r="F66" s="13">
        <v>0</v>
      </c>
      <c r="G66" s="5" t="str">
        <f ca="1">VLOOKUP(H66,'codes+languagesSimple'!$J$2:$K$212,2,FALSE)</f>
        <v>Portuguese</v>
      </c>
      <c r="H66" s="5" t="str">
        <f ca="1">VLOOKUP($B66,'codes+languages2'!$A$2:$J$251,5)</f>
        <v>pt</v>
      </c>
      <c r="I66" s="5">
        <f>VLOOKUP($B66,'codes+languages2'!$A$2:$J$251,6)</f>
        <v>0</v>
      </c>
      <c r="J66" s="5">
        <f>VLOOKUP($B66,'codes+languages2'!$A$2:$J$251,7)</f>
        <v>0</v>
      </c>
      <c r="K66" s="5">
        <f>VLOOKUP($B66,'codes+languages2'!$A$2:$J$251,8)</f>
        <v>0</v>
      </c>
      <c r="L66" s="5">
        <f>VLOOKUP($B66,'codes+languages2'!$A$2:$J$251,9)</f>
        <v>0</v>
      </c>
      <c r="M66" s="5">
        <f>VLOOKUP($B66,'codes+languages2'!$A$2:$J$251,10)</f>
        <v>0</v>
      </c>
    </row>
    <row r="67" spans="1:13" ht="15">
      <c r="A67" s="11" t="s">
        <v>240</v>
      </c>
      <c r="B67" s="11" t="s">
        <v>1057</v>
      </c>
      <c r="C67" s="11" t="s">
        <v>1700</v>
      </c>
      <c r="D67" s="12">
        <v>116</v>
      </c>
      <c r="E67" s="13">
        <v>0</v>
      </c>
      <c r="F67" s="13">
        <v>0</v>
      </c>
      <c r="G67" s="5" t="str">
        <f ca="1">VLOOKUP(H67,'codes+languagesSimple'!$J$2:$K$212,2,FALSE)</f>
        <v>Khmer</v>
      </c>
      <c r="H67" s="5" t="str">
        <f ca="1">VLOOKUP($B67,'codes+languages2'!$A$2:$J$251,5)</f>
        <v>km</v>
      </c>
      <c r="I67" s="5">
        <f>VLOOKUP($B67,'codes+languages2'!$A$2:$J$251,6)</f>
        <v>0</v>
      </c>
      <c r="J67" s="5">
        <f>VLOOKUP($B67,'codes+languages2'!$A$2:$J$251,7)</f>
        <v>0</v>
      </c>
      <c r="K67" s="5">
        <f>VLOOKUP($B67,'codes+languages2'!$A$2:$J$251,8)</f>
        <v>0</v>
      </c>
      <c r="L67" s="5">
        <f>VLOOKUP($B67,'codes+languages2'!$A$2:$J$251,9)</f>
        <v>0</v>
      </c>
      <c r="M67" s="5">
        <f>VLOOKUP($B67,'codes+languages2'!$A$2:$J$251,10)</f>
        <v>0</v>
      </c>
    </row>
    <row r="68" spans="1:13" ht="15">
      <c r="A68" s="11" t="s">
        <v>459</v>
      </c>
      <c r="B68" s="11" t="s">
        <v>458</v>
      </c>
      <c r="C68" s="11" t="s">
        <v>1701</v>
      </c>
      <c r="D68" s="12">
        <v>120</v>
      </c>
      <c r="E68" s="13">
        <v>0</v>
      </c>
      <c r="F68" s="13">
        <v>0</v>
      </c>
      <c r="G68" s="5" t="str">
        <f ca="1">VLOOKUP(H68,'codes+languagesSimple'!$J$2:$K$212,2,FALSE)</f>
        <v>French</v>
      </c>
      <c r="H68" s="5" t="str">
        <f ca="1">VLOOKUP($B68,'codes+languages2'!$A$2:$J$251,5)</f>
        <v>fr</v>
      </c>
      <c r="I68" s="5" t="str">
        <f ca="1">VLOOKUP($B68,'codes+languages2'!$A$2:$J$251,6)</f>
        <v>en</v>
      </c>
      <c r="J68" s="5">
        <f>VLOOKUP($B68,'codes+languages2'!$A$2:$J$251,7)</f>
        <v>0</v>
      </c>
      <c r="K68" s="5">
        <f>VLOOKUP($B68,'codes+languages2'!$A$2:$J$251,8)</f>
        <v>0</v>
      </c>
      <c r="L68" s="5">
        <f>VLOOKUP($B68,'codes+languages2'!$A$2:$J$251,9)</f>
        <v>0</v>
      </c>
      <c r="M68" s="5">
        <f>VLOOKUP($B68,'codes+languages2'!$A$2:$J$251,10)</f>
        <v>0</v>
      </c>
    </row>
    <row r="69" spans="1:13" ht="15">
      <c r="A69" s="11" t="s">
        <v>249</v>
      </c>
      <c r="B69" s="11" t="s">
        <v>359</v>
      </c>
      <c r="C69" s="11" t="s">
        <v>1702</v>
      </c>
      <c r="D69" s="12">
        <v>124</v>
      </c>
      <c r="E69" s="13">
        <v>0</v>
      </c>
      <c r="F69" s="13">
        <v>0</v>
      </c>
      <c r="G69" s="5" t="str">
        <f ca="1">VLOOKUP(H69,'codes+languagesSimple'!$J$2:$K$212,2,FALSE)</f>
        <v>English</v>
      </c>
      <c r="H69" s="5" t="str">
        <f ca="1">VLOOKUP($B69,'codes+languages2'!$A$2:$J$251,5)</f>
        <v>en</v>
      </c>
      <c r="I69" s="5" t="str">
        <f ca="1">VLOOKUP($B69,'codes+languages2'!$A$2:$J$251,6)</f>
        <v>fr</v>
      </c>
      <c r="J69" s="5">
        <f>VLOOKUP($B69,'codes+languages2'!$A$2:$J$251,7)</f>
        <v>0</v>
      </c>
      <c r="K69" s="5">
        <f>VLOOKUP($B69,'codes+languages2'!$A$2:$J$251,8)</f>
        <v>0</v>
      </c>
      <c r="L69" s="5">
        <f>VLOOKUP($B69,'codes+languages2'!$A$2:$J$251,9)</f>
        <v>0</v>
      </c>
      <c r="M69" s="5">
        <f>VLOOKUP($B69,'codes+languages2'!$A$2:$J$251,10)</f>
        <v>0</v>
      </c>
    </row>
    <row r="70" spans="1:13" ht="15">
      <c r="A70" s="11" t="s">
        <v>1703</v>
      </c>
      <c r="B70" s="11" t="s">
        <v>1127</v>
      </c>
      <c r="C70" s="11" t="s">
        <v>1704</v>
      </c>
      <c r="D70" s="12">
        <v>136</v>
      </c>
      <c r="E70" s="13">
        <v>0</v>
      </c>
      <c r="F70" s="13">
        <v>0</v>
      </c>
      <c r="G70" s="5" t="str">
        <f ca="1">VLOOKUP(H70,'codes+languagesSimple'!$J$2:$K$212,2,FALSE)</f>
        <v>English</v>
      </c>
      <c r="H70" s="5" t="str">
        <f ca="1">VLOOKUP($B70,'codes+languages2'!$A$2:$J$251,5)</f>
        <v>en</v>
      </c>
      <c r="I70" s="5">
        <f>VLOOKUP($B70,'codes+languages2'!$A$2:$J$251,6)</f>
        <v>0</v>
      </c>
      <c r="J70" s="5">
        <f>VLOOKUP($B70,'codes+languages2'!$A$2:$J$251,7)</f>
        <v>0</v>
      </c>
      <c r="K70" s="5">
        <f>VLOOKUP($B70,'codes+languages2'!$A$2:$J$251,8)</f>
        <v>0</v>
      </c>
      <c r="L70" s="5">
        <f>VLOOKUP($B70,'codes+languages2'!$A$2:$J$251,9)</f>
        <v>0</v>
      </c>
      <c r="M70" s="5">
        <f>VLOOKUP($B70,'codes+languages2'!$A$2:$J$251,10)</f>
        <v>0</v>
      </c>
    </row>
    <row r="71" spans="1:13" ht="15">
      <c r="A71" s="11" t="s">
        <v>1705</v>
      </c>
      <c r="B71" s="11" t="s">
        <v>392</v>
      </c>
      <c r="C71" s="11" t="s">
        <v>1706</v>
      </c>
      <c r="D71" s="12">
        <v>140</v>
      </c>
      <c r="E71" s="13">
        <v>0</v>
      </c>
      <c r="F71" s="13">
        <v>0</v>
      </c>
      <c r="G71" s="5" t="str">
        <f ca="1">VLOOKUP(H71,'codes+languagesSimple'!$J$2:$K$212,2,FALSE)</f>
        <v>French</v>
      </c>
      <c r="H71" s="5" t="str">
        <f ca="1">VLOOKUP($B71,'codes+languages2'!$A$2:$J$251,5)</f>
        <v>fr</v>
      </c>
      <c r="I71" s="5" t="str">
        <f ca="1">VLOOKUP($B71,'codes+languages2'!$A$2:$J$251,6)</f>
        <v>sg</v>
      </c>
      <c r="J71" s="5">
        <f>VLOOKUP($B71,'codes+languages2'!$A$2:$J$251,7)</f>
        <v>0</v>
      </c>
      <c r="K71" s="5">
        <f>VLOOKUP($B71,'codes+languages2'!$A$2:$J$251,8)</f>
        <v>0</v>
      </c>
      <c r="L71" s="5">
        <f>VLOOKUP($B71,'codes+languages2'!$A$2:$J$251,9)</f>
        <v>0</v>
      </c>
      <c r="M71" s="5">
        <f>VLOOKUP($B71,'codes+languages2'!$A$2:$J$251,10)</f>
        <v>0</v>
      </c>
    </row>
    <row r="72" spans="1:13" ht="15">
      <c r="A72" s="11" t="s">
        <v>1580</v>
      </c>
      <c r="B72" s="11" t="s">
        <v>1579</v>
      </c>
      <c r="C72" s="11" t="s">
        <v>1707</v>
      </c>
      <c r="D72" s="12">
        <v>148</v>
      </c>
      <c r="E72" s="13">
        <v>0</v>
      </c>
      <c r="F72" s="13">
        <v>0</v>
      </c>
      <c r="G72" s="5" t="str">
        <f ca="1">VLOOKUP(H72,'codes+languagesSimple'!$J$2:$K$212,2,FALSE)</f>
        <v>French</v>
      </c>
      <c r="H72" s="5" t="str">
        <f ca="1">VLOOKUP($B72,'codes+languages2'!$A$2:$J$251,5)</f>
        <v>fr</v>
      </c>
      <c r="I72" s="5" t="str">
        <f ca="1">VLOOKUP($B72,'codes+languages2'!$A$2:$J$251,6)</f>
        <v>ar</v>
      </c>
      <c r="J72" s="5">
        <f>VLOOKUP($B72,'codes+languages2'!$A$2:$J$251,7)</f>
        <v>0</v>
      </c>
      <c r="K72" s="5">
        <f>VLOOKUP($B72,'codes+languages2'!$A$2:$J$251,8)</f>
        <v>0</v>
      </c>
      <c r="L72" s="5">
        <f>VLOOKUP($B72,'codes+languages2'!$A$2:$J$251,9)</f>
        <v>0</v>
      </c>
      <c r="M72" s="5">
        <f>VLOOKUP($B72,'codes+languages2'!$A$2:$J$251,10)</f>
        <v>0</v>
      </c>
    </row>
    <row r="73" spans="1:13" ht="15">
      <c r="A73" s="11" t="s">
        <v>284</v>
      </c>
      <c r="B73" s="11" t="s">
        <v>452</v>
      </c>
      <c r="C73" s="11" t="s">
        <v>1708</v>
      </c>
      <c r="D73" s="12">
        <v>152</v>
      </c>
      <c r="E73" s="13">
        <v>0</v>
      </c>
      <c r="F73" s="13">
        <v>0</v>
      </c>
      <c r="G73" s="5" t="str">
        <f ca="1">VLOOKUP(H73,'codes+languagesSimple'!$J$2:$K$212,2,FALSE)</f>
        <v>Spanish</v>
      </c>
      <c r="H73" s="5" t="str">
        <f ca="1">VLOOKUP($B73,'codes+languages2'!$A$2:$J$251,5)</f>
        <v>es</v>
      </c>
      <c r="I73" s="5">
        <f>VLOOKUP($B73,'codes+languages2'!$A$2:$J$251,6)</f>
        <v>0</v>
      </c>
      <c r="J73" s="5">
        <f>VLOOKUP($B73,'codes+languages2'!$A$2:$J$251,7)</f>
        <v>0</v>
      </c>
      <c r="K73" s="5">
        <f>VLOOKUP($B73,'codes+languages2'!$A$2:$J$251,8)</f>
        <v>0</v>
      </c>
      <c r="L73" s="5">
        <f>VLOOKUP($B73,'codes+languages2'!$A$2:$J$251,9)</f>
        <v>0</v>
      </c>
      <c r="M73" s="5">
        <f>VLOOKUP($B73,'codes+languages2'!$A$2:$J$251,10)</f>
        <v>0</v>
      </c>
    </row>
    <row r="74" spans="1:13" ht="15">
      <c r="A74" s="11" t="s">
        <v>473</v>
      </c>
      <c r="B74" s="11" t="s">
        <v>471</v>
      </c>
      <c r="C74" s="11" t="s">
        <v>1709</v>
      </c>
      <c r="D74" s="12">
        <v>156</v>
      </c>
      <c r="E74" s="13">
        <v>0</v>
      </c>
      <c r="F74" s="13">
        <v>0</v>
      </c>
      <c r="G74" s="5" t="e">
        <f ca="1">VLOOKUP(H74,'codes+languagesSimple'!$J$2:$K$212,2,FALSE)</f>
        <v>#N/A</v>
      </c>
      <c r="H74" s="5" t="str">
        <f ca="1">VLOOKUP($B74,'codes+languages2'!$A$2:$J$251,5)</f>
        <v>zh-hans</v>
      </c>
      <c r="I74" s="5">
        <f>VLOOKUP($B74,'codes+languages2'!$A$2:$J$251,6)</f>
        <v>0</v>
      </c>
      <c r="J74" s="5">
        <f>VLOOKUP($B74,'codes+languages2'!$A$2:$J$251,7)</f>
        <v>0</v>
      </c>
      <c r="K74" s="5">
        <f>VLOOKUP($B74,'codes+languages2'!$A$2:$J$251,8)</f>
        <v>0</v>
      </c>
      <c r="L74" s="5">
        <f>VLOOKUP($B74,'codes+languages2'!$A$2:$J$251,9)</f>
        <v>0</v>
      </c>
      <c r="M74" s="5">
        <f>VLOOKUP($B74,'codes+languages2'!$A$2:$J$251,10)</f>
        <v>0</v>
      </c>
    </row>
    <row r="75" spans="1:13" ht="15">
      <c r="A75" s="11" t="s">
        <v>530</v>
      </c>
      <c r="B75" s="11" t="s">
        <v>528</v>
      </c>
      <c r="C75" s="11" t="s">
        <v>1710</v>
      </c>
      <c r="D75" s="12">
        <v>162</v>
      </c>
      <c r="E75" s="13">
        <v>0</v>
      </c>
      <c r="F75" s="13">
        <v>0</v>
      </c>
      <c r="G75" s="5" t="str">
        <f ca="1">VLOOKUP(H75,'codes+languagesSimple'!$J$2:$K$212,2,FALSE)</f>
        <v>English</v>
      </c>
      <c r="H75" s="5" t="str">
        <f ca="1">VLOOKUP($B75,'codes+languages2'!$A$2:$J$251,5)</f>
        <v>en</v>
      </c>
      <c r="I75" s="5">
        <f>VLOOKUP($B75,'codes+languages2'!$A$2:$J$251,6)</f>
        <v>0</v>
      </c>
      <c r="J75" s="5">
        <f>VLOOKUP($B75,'codes+languages2'!$A$2:$J$251,7)</f>
        <v>0</v>
      </c>
      <c r="K75" s="5">
        <f>VLOOKUP($B75,'codes+languages2'!$A$2:$J$251,8)</f>
        <v>0</v>
      </c>
      <c r="L75" s="5">
        <f>VLOOKUP($B75,'codes+languages2'!$A$2:$J$251,9)</f>
        <v>0</v>
      </c>
      <c r="M75" s="5">
        <f>VLOOKUP($B75,'codes+languages2'!$A$2:$J$251,10)</f>
        <v>0</v>
      </c>
    </row>
    <row r="76" spans="1:13" ht="15">
      <c r="A76" s="11" t="s">
        <v>1711</v>
      </c>
      <c r="B76" s="11" t="s">
        <v>372</v>
      </c>
      <c r="C76" s="11" t="s">
        <v>1712</v>
      </c>
      <c r="D76" s="12">
        <v>166</v>
      </c>
      <c r="E76" s="13">
        <v>0</v>
      </c>
      <c r="F76" s="13">
        <v>0</v>
      </c>
      <c r="G76" s="5" t="str">
        <f ca="1">VLOOKUP(H76,'codes+languagesSimple'!$J$2:$K$212,2,FALSE)</f>
        <v>English</v>
      </c>
      <c r="H76" s="5" t="str">
        <f ca="1">VLOOKUP($B76,'codes+languages2'!$A$2:$J$251,5)</f>
        <v>en</v>
      </c>
      <c r="I76" s="5">
        <f>VLOOKUP($B76,'codes+languages2'!$A$2:$J$251,6)</f>
        <v>0</v>
      </c>
      <c r="J76" s="5">
        <f>VLOOKUP($B76,'codes+languages2'!$A$2:$J$251,7)</f>
        <v>0</v>
      </c>
      <c r="K76" s="5">
        <f>VLOOKUP($B76,'codes+languages2'!$A$2:$J$251,8)</f>
        <v>0</v>
      </c>
      <c r="L76" s="5">
        <f>VLOOKUP($B76,'codes+languages2'!$A$2:$J$251,9)</f>
        <v>0</v>
      </c>
      <c r="M76" s="5">
        <f>VLOOKUP($B76,'codes+languages2'!$A$2:$J$251,10)</f>
        <v>0</v>
      </c>
    </row>
    <row r="77" spans="1:13" ht="15">
      <c r="A77" s="11" t="s">
        <v>298</v>
      </c>
      <c r="B77" s="11" t="s">
        <v>482</v>
      </c>
      <c r="C77" s="11" t="s">
        <v>1713</v>
      </c>
      <c r="D77" s="12">
        <v>170</v>
      </c>
      <c r="E77" s="13">
        <v>0</v>
      </c>
      <c r="F77" s="13">
        <v>0</v>
      </c>
      <c r="G77" s="5" t="str">
        <f ca="1">VLOOKUP(H77,'codes+languagesSimple'!$J$2:$K$212,2,FALSE)</f>
        <v>Spanish</v>
      </c>
      <c r="H77" s="5" t="str">
        <f ca="1">VLOOKUP($B77,'codes+languages2'!$A$2:$J$251,5)</f>
        <v>es</v>
      </c>
      <c r="I77" s="5">
        <f>VLOOKUP($B77,'codes+languages2'!$A$2:$J$251,6)</f>
        <v>0</v>
      </c>
      <c r="J77" s="5">
        <f>VLOOKUP($B77,'codes+languages2'!$A$2:$J$251,7)</f>
        <v>0</v>
      </c>
      <c r="K77" s="5">
        <f>VLOOKUP($B77,'codes+languages2'!$A$2:$J$251,8)</f>
        <v>0</v>
      </c>
      <c r="L77" s="5">
        <f>VLOOKUP($B77,'codes+languages2'!$A$2:$J$251,9)</f>
        <v>0</v>
      </c>
      <c r="M77" s="5">
        <f>VLOOKUP($B77,'codes+languages2'!$A$2:$J$251,10)</f>
        <v>0</v>
      </c>
    </row>
    <row r="78" spans="1:13" ht="15">
      <c r="A78" s="11" t="s">
        <v>1714</v>
      </c>
      <c r="B78" s="11" t="s">
        <v>1073</v>
      </c>
      <c r="C78" s="11" t="s">
        <v>1715</v>
      </c>
      <c r="D78" s="12">
        <v>174</v>
      </c>
      <c r="E78" s="13">
        <v>0</v>
      </c>
      <c r="F78" s="13">
        <v>0</v>
      </c>
      <c r="G78" s="5" t="str">
        <f ca="1">VLOOKUP(H78,'codes+languagesSimple'!$J$2:$K$212,2,FALSE)</f>
        <v>Arabic</v>
      </c>
      <c r="H78" s="5" t="str">
        <f ca="1">VLOOKUP($B78,'codes+languages2'!$A$2:$J$251,5)</f>
        <v>ar</v>
      </c>
      <c r="I78" s="5" t="str">
        <f ca="1">VLOOKUP($B78,'codes+languages2'!$A$2:$J$251,6)</f>
        <v>fr</v>
      </c>
      <c r="J78" s="5" t="str">
        <f ca="1">VLOOKUP($B78,'codes+languages2'!$A$2:$J$251,7)</f>
        <v>sw</v>
      </c>
      <c r="K78" s="5">
        <f>VLOOKUP($B78,'codes+languages2'!$A$2:$J$251,8)</f>
        <v>0</v>
      </c>
      <c r="L78" s="5">
        <f>VLOOKUP($B78,'codes+languages2'!$A$2:$J$251,9)</f>
        <v>0</v>
      </c>
      <c r="M78" s="5">
        <f>VLOOKUP($B78,'codes+languages2'!$A$2:$J$251,10)</f>
        <v>0</v>
      </c>
    </row>
    <row r="79" spans="1:13" ht="15">
      <c r="A79" s="11" t="s">
        <v>1716</v>
      </c>
      <c r="B79" s="11" t="s">
        <v>381</v>
      </c>
      <c r="C79" s="11" t="s">
        <v>1717</v>
      </c>
      <c r="D79" s="12">
        <v>180</v>
      </c>
      <c r="E79" s="13">
        <v>0</v>
      </c>
      <c r="F79" s="13">
        <v>0</v>
      </c>
      <c r="G79" s="5" t="str">
        <f ca="1">VLOOKUP(H79,'codes+languagesSimple'!$J$2:$K$212,2,FALSE)</f>
        <v>French</v>
      </c>
      <c r="H79" s="5" t="str">
        <f ca="1">VLOOKUP($B79,'codes+languages2'!$A$2:$J$251,5)</f>
        <v>fr</v>
      </c>
      <c r="I79" s="5">
        <f>VLOOKUP($B79,'codes+languages2'!$A$2:$J$251,6)</f>
        <v>0</v>
      </c>
      <c r="J79" s="5">
        <f>VLOOKUP($B79,'codes+languages2'!$A$2:$J$251,7)</f>
        <v>0</v>
      </c>
      <c r="K79" s="5">
        <f>VLOOKUP($B79,'codes+languages2'!$A$2:$J$251,8)</f>
        <v>0</v>
      </c>
      <c r="L79" s="5">
        <f>VLOOKUP($B79,'codes+languages2'!$A$2:$J$251,9)</f>
        <v>0</v>
      </c>
      <c r="M79" s="5">
        <f>VLOOKUP($B79,'codes+languages2'!$A$2:$J$251,10)</f>
        <v>0</v>
      </c>
    </row>
    <row r="80" spans="1:13" ht="15">
      <c r="A80" s="11" t="s">
        <v>1718</v>
      </c>
      <c r="B80" s="11" t="s">
        <v>404</v>
      </c>
      <c r="C80" s="11" t="s">
        <v>1719</v>
      </c>
      <c r="D80" s="12">
        <v>178</v>
      </c>
      <c r="E80" s="13">
        <v>0</v>
      </c>
      <c r="F80" s="13">
        <v>0</v>
      </c>
      <c r="G80" s="5" t="str">
        <f ca="1">VLOOKUP(H80,'codes+languagesSimple'!$J$2:$K$212,2,FALSE)</f>
        <v>French</v>
      </c>
      <c r="H80" s="5" t="str">
        <f ca="1">VLOOKUP($B80,'codes+languages2'!$A$2:$J$251,5)</f>
        <v>fr</v>
      </c>
      <c r="I80" s="5">
        <f>VLOOKUP($B80,'codes+languages2'!$A$2:$J$251,6)</f>
        <v>0</v>
      </c>
      <c r="J80" s="5">
        <f>VLOOKUP($B80,'codes+languages2'!$A$2:$J$251,7)</f>
        <v>0</v>
      </c>
      <c r="K80" s="5">
        <f>VLOOKUP($B80,'codes+languages2'!$A$2:$J$251,8)</f>
        <v>0</v>
      </c>
      <c r="L80" s="5">
        <f>VLOOKUP($B80,'codes+languages2'!$A$2:$J$251,9)</f>
        <v>0</v>
      </c>
      <c r="M80" s="5">
        <f>VLOOKUP($B80,'codes+languages2'!$A$2:$J$251,10)</f>
        <v>0</v>
      </c>
    </row>
    <row r="81" spans="1:13" ht="15">
      <c r="A81" s="11" t="s">
        <v>1720</v>
      </c>
      <c r="B81" s="11" t="s">
        <v>438</v>
      </c>
      <c r="C81" s="11" t="s">
        <v>1721</v>
      </c>
      <c r="D81" s="12">
        <v>184</v>
      </c>
      <c r="E81" s="13">
        <v>0</v>
      </c>
      <c r="F81" s="13">
        <v>0</v>
      </c>
      <c r="G81" s="5" t="str">
        <f ca="1">VLOOKUP(H81,'codes+languagesSimple'!$J$2:$K$212,2,FALSE)</f>
        <v>English</v>
      </c>
      <c r="H81" s="5" t="str">
        <f ca="1">VLOOKUP($B81,'codes+languages2'!$A$2:$J$251,5)</f>
        <v>en</v>
      </c>
      <c r="I81" s="5" t="str">
        <f ca="1">VLOOKUP($B81,'codes+languages2'!$A$2:$J$251,6)</f>
        <v>rar</v>
      </c>
      <c r="J81" s="5">
        <f>VLOOKUP($B81,'codes+languages2'!$A$2:$J$251,7)</f>
        <v>0</v>
      </c>
      <c r="K81" s="5">
        <f>VLOOKUP($B81,'codes+languages2'!$A$2:$J$251,8)</f>
        <v>0</v>
      </c>
      <c r="L81" s="5">
        <f>VLOOKUP($B81,'codes+languages2'!$A$2:$J$251,9)</f>
        <v>0</v>
      </c>
      <c r="M81" s="5">
        <f>VLOOKUP($B81,'codes+languages2'!$A$2:$J$251,10)</f>
        <v>0</v>
      </c>
    </row>
    <row r="82" spans="1:13" ht="15">
      <c r="A82" s="11" t="s">
        <v>304</v>
      </c>
      <c r="B82" s="11" t="s">
        <v>491</v>
      </c>
      <c r="C82" s="11" t="s">
        <v>1722</v>
      </c>
      <c r="D82" s="12">
        <v>188</v>
      </c>
      <c r="E82" s="13">
        <v>0</v>
      </c>
      <c r="F82" s="13">
        <v>0</v>
      </c>
      <c r="G82" s="5" t="str">
        <f ca="1">VLOOKUP(H82,'codes+languagesSimple'!$J$2:$K$212,2,FALSE)</f>
        <v>Spanish</v>
      </c>
      <c r="H82" s="5" t="str">
        <f ca="1">VLOOKUP($B82,'codes+languages2'!$A$2:$J$251,5)</f>
        <v>es</v>
      </c>
      <c r="I82" s="5">
        <f>VLOOKUP($B82,'codes+languages2'!$A$2:$J$251,6)</f>
        <v>0</v>
      </c>
      <c r="J82" s="5">
        <f>VLOOKUP($B82,'codes+languages2'!$A$2:$J$251,7)</f>
        <v>0</v>
      </c>
      <c r="K82" s="5">
        <f>VLOOKUP($B82,'codes+languages2'!$A$2:$J$251,8)</f>
        <v>0</v>
      </c>
      <c r="L82" s="5">
        <f>VLOOKUP($B82,'codes+languages2'!$A$2:$J$251,9)</f>
        <v>0</v>
      </c>
      <c r="M82" s="5">
        <f>VLOOKUP($B82,'codes+languages2'!$A$2:$J$251,10)</f>
        <v>0</v>
      </c>
    </row>
    <row r="83" spans="1:13" ht="15">
      <c r="A83" s="11" t="s">
        <v>503</v>
      </c>
      <c r="B83" s="11" t="s">
        <v>502</v>
      </c>
      <c r="C83" s="11" t="s">
        <v>1723</v>
      </c>
      <c r="D83" s="12">
        <v>192</v>
      </c>
      <c r="E83" s="13">
        <v>0</v>
      </c>
      <c r="F83" s="13">
        <v>0</v>
      </c>
      <c r="G83" s="5" t="str">
        <f ca="1">VLOOKUP(H83,'codes+languagesSimple'!$J$2:$K$212,2,FALSE)</f>
        <v>Spanish</v>
      </c>
      <c r="H83" s="5" t="str">
        <f ca="1">VLOOKUP($B83,'codes+languages2'!$A$2:$J$251,5)</f>
        <v>es</v>
      </c>
      <c r="I83" s="5">
        <f>VLOOKUP($B83,'codes+languages2'!$A$2:$J$251,6)</f>
        <v>0</v>
      </c>
      <c r="J83" s="5">
        <f>VLOOKUP($B83,'codes+languages2'!$A$2:$J$251,7)</f>
        <v>0</v>
      </c>
      <c r="K83" s="5">
        <f>VLOOKUP($B83,'codes+languages2'!$A$2:$J$251,8)</f>
        <v>0</v>
      </c>
      <c r="L83" s="5">
        <f>VLOOKUP($B83,'codes+languages2'!$A$2:$J$251,9)</f>
        <v>0</v>
      </c>
      <c r="M83" s="5">
        <f>VLOOKUP($B83,'codes+languages2'!$A$2:$J$251,10)</f>
        <v>0</v>
      </c>
    </row>
    <row r="84" spans="1:13" ht="15">
      <c r="A84" s="11" t="s">
        <v>517</v>
      </c>
      <c r="B84" s="11" t="s">
        <v>515</v>
      </c>
      <c r="C84" s="11" t="s">
        <v>1724</v>
      </c>
      <c r="D84" s="12">
        <v>531</v>
      </c>
      <c r="E84" s="13">
        <v>0</v>
      </c>
      <c r="F84" s="13">
        <v>0</v>
      </c>
      <c r="G84" s="5" t="str">
        <f ca="1">VLOOKUP(H84,'codes+languagesSimple'!$J$2:$K$212,2,FALSE)</f>
        <v>Dutch</v>
      </c>
      <c r="H84" s="5" t="str">
        <f ca="1">VLOOKUP($B84,'codes+languages2'!$A$2:$J$251,5)</f>
        <v>nl</v>
      </c>
      <c r="I84" s="5" t="str">
        <f ca="1">VLOOKUP($B84,'codes+languages2'!$A$2:$J$251,6)</f>
        <v>en</v>
      </c>
      <c r="J84" s="5">
        <f>VLOOKUP($B84,'codes+languages2'!$A$2:$J$251,7)</f>
        <v>0</v>
      </c>
      <c r="K84" s="5">
        <f>VLOOKUP($B84,'codes+languages2'!$A$2:$J$251,8)</f>
        <v>0</v>
      </c>
      <c r="L84" s="5">
        <f>VLOOKUP($B84,'codes+languages2'!$A$2:$J$251,9)</f>
        <v>0</v>
      </c>
      <c r="M84" s="5">
        <f>VLOOKUP($B84,'codes+languages2'!$A$2:$J$251,10)</f>
        <v>0</v>
      </c>
    </row>
    <row r="85" spans="1:13" ht="15">
      <c r="A85" s="11" t="s">
        <v>432</v>
      </c>
      <c r="B85" s="11" t="s">
        <v>426</v>
      </c>
      <c r="C85" s="11" t="s">
        <v>1725</v>
      </c>
      <c r="D85" s="12">
        <v>384</v>
      </c>
      <c r="E85" s="13">
        <v>0</v>
      </c>
      <c r="F85" s="13">
        <v>0</v>
      </c>
      <c r="G85" s="5" t="str">
        <f ca="1">VLOOKUP(H85,'codes+languagesSimple'!$J$2:$K$212,2,FALSE)</f>
        <v>French</v>
      </c>
      <c r="H85" s="5" t="str">
        <f ca="1">VLOOKUP($B85,'codes+languages2'!$A$2:$J$251,5)</f>
        <v>fr</v>
      </c>
      <c r="I85" s="5">
        <f>VLOOKUP($B85,'codes+languages2'!$A$2:$J$251,6)</f>
        <v>0</v>
      </c>
      <c r="J85" s="5">
        <f>VLOOKUP($B85,'codes+languages2'!$A$2:$J$251,7)</f>
        <v>0</v>
      </c>
      <c r="K85" s="5">
        <f>VLOOKUP($B85,'codes+languages2'!$A$2:$J$251,8)</f>
        <v>0</v>
      </c>
      <c r="L85" s="5">
        <f>VLOOKUP($B85,'codes+languages2'!$A$2:$J$251,9)</f>
        <v>0</v>
      </c>
      <c r="M85" s="5">
        <f>VLOOKUP($B85,'codes+languages2'!$A$2:$J$251,10)</f>
        <v>0</v>
      </c>
    </row>
    <row r="86" spans="1:13" ht="15">
      <c r="A86" s="11" t="s">
        <v>563</v>
      </c>
      <c r="B86" s="11" t="s">
        <v>562</v>
      </c>
      <c r="C86" s="11" t="s">
        <v>1726</v>
      </c>
      <c r="D86" s="12">
        <v>262</v>
      </c>
      <c r="E86" s="13">
        <v>0</v>
      </c>
      <c r="F86" s="13">
        <v>0</v>
      </c>
      <c r="G86" s="5" t="str">
        <f ca="1">VLOOKUP(H86,'codes+languagesSimple'!$J$2:$K$212,2,FALSE)</f>
        <v>French</v>
      </c>
      <c r="H86" s="5" t="str">
        <f ca="1">VLOOKUP($B86,'codes+languages2'!$A$2:$J$251,5)</f>
        <v>fr</v>
      </c>
      <c r="I86" s="5" t="str">
        <f ca="1">VLOOKUP($B86,'codes+languages2'!$A$2:$J$251,6)</f>
        <v>ar</v>
      </c>
      <c r="J86" s="5" t="str">
        <f ca="1">VLOOKUP($B86,'codes+languages2'!$A$2:$J$251,7)</f>
        <v>so</v>
      </c>
      <c r="K86" s="5" t="str">
        <f ca="1">VLOOKUP($B86,'codes+languages2'!$A$2:$J$251,8)</f>
        <v>aa</v>
      </c>
      <c r="L86" s="5">
        <f>VLOOKUP($B86,'codes+languages2'!$A$2:$J$251,9)</f>
        <v>0</v>
      </c>
      <c r="M86" s="5">
        <f>VLOOKUP($B86,'codes+languages2'!$A$2:$J$251,10)</f>
        <v>0</v>
      </c>
    </row>
    <row r="87" spans="1:13" ht="15">
      <c r="A87" s="11" t="s">
        <v>585</v>
      </c>
      <c r="B87" s="11" t="s">
        <v>583</v>
      </c>
      <c r="C87" s="11" t="s">
        <v>1727</v>
      </c>
      <c r="D87" s="12">
        <v>212</v>
      </c>
      <c r="E87" s="13">
        <v>0</v>
      </c>
      <c r="F87" s="13">
        <v>0</v>
      </c>
      <c r="G87" s="5" t="str">
        <f ca="1">VLOOKUP(H87,'codes+languagesSimple'!$J$2:$K$212,2,FALSE)</f>
        <v>English</v>
      </c>
      <c r="H87" s="5" t="str">
        <f ca="1">VLOOKUP($B87,'codes+languages2'!$A$2:$J$251,5)</f>
        <v>en</v>
      </c>
      <c r="I87" s="5">
        <f>VLOOKUP($B87,'codes+languages2'!$A$2:$J$251,6)</f>
        <v>0</v>
      </c>
      <c r="J87" s="5">
        <f>VLOOKUP($B87,'codes+languages2'!$A$2:$J$251,7)</f>
        <v>0</v>
      </c>
      <c r="K87" s="5">
        <f>VLOOKUP($B87,'codes+languages2'!$A$2:$J$251,8)</f>
        <v>0</v>
      </c>
      <c r="L87" s="5">
        <f>VLOOKUP($B87,'codes+languages2'!$A$2:$J$251,9)</f>
        <v>0</v>
      </c>
      <c r="M87" s="5">
        <f>VLOOKUP($B87,'codes+languages2'!$A$2:$J$251,10)</f>
        <v>0</v>
      </c>
    </row>
    <row r="88" spans="1:13" ht="15">
      <c r="A88" s="11" t="s">
        <v>1728</v>
      </c>
      <c r="B88" s="11" t="s">
        <v>591</v>
      </c>
      <c r="C88" s="11" t="s">
        <v>1729</v>
      </c>
      <c r="D88" s="12">
        <v>214</v>
      </c>
      <c r="E88" s="13">
        <v>0</v>
      </c>
      <c r="F88" s="13">
        <v>0</v>
      </c>
      <c r="G88" s="5" t="str">
        <f ca="1">VLOOKUP(H88,'codes+languagesSimple'!$J$2:$K$212,2,FALSE)</f>
        <v>Spanish</v>
      </c>
      <c r="H88" s="5" t="str">
        <f ca="1">VLOOKUP($B88,'codes+languages2'!$A$2:$J$251,5)</f>
        <v>es</v>
      </c>
      <c r="I88" s="5">
        <f>VLOOKUP($B88,'codes+languages2'!$A$2:$J$251,6)</f>
        <v>0</v>
      </c>
      <c r="J88" s="5">
        <f>VLOOKUP($B88,'codes+languages2'!$A$2:$J$251,7)</f>
        <v>0</v>
      </c>
      <c r="K88" s="5">
        <f>VLOOKUP($B88,'codes+languages2'!$A$2:$J$251,8)</f>
        <v>0</v>
      </c>
      <c r="L88" s="5">
        <f>VLOOKUP($B88,'codes+languages2'!$A$2:$J$251,9)</f>
        <v>0</v>
      </c>
      <c r="M88" s="5">
        <f>VLOOKUP($B88,'codes+languages2'!$A$2:$J$251,10)</f>
        <v>0</v>
      </c>
    </row>
    <row r="89" spans="1:13" ht="15">
      <c r="A89" s="11" t="s">
        <v>340</v>
      </c>
      <c r="B89" s="11" t="s">
        <v>608</v>
      </c>
      <c r="C89" s="11" t="s">
        <v>1730</v>
      </c>
      <c r="D89" s="12">
        <v>218</v>
      </c>
      <c r="E89" s="13">
        <v>0</v>
      </c>
      <c r="F89" s="13">
        <v>0</v>
      </c>
      <c r="G89" s="5" t="str">
        <f ca="1">VLOOKUP(H89,'codes+languagesSimple'!$J$2:$K$212,2,FALSE)</f>
        <v>Spanish</v>
      </c>
      <c r="H89" s="5" t="str">
        <f ca="1">VLOOKUP($B89,'codes+languages2'!$A$2:$J$251,5)</f>
        <v>es</v>
      </c>
      <c r="I89" s="5">
        <f>VLOOKUP($B89,'codes+languages2'!$A$2:$J$251,6)</f>
        <v>0</v>
      </c>
      <c r="J89" s="5">
        <f>VLOOKUP($B89,'codes+languages2'!$A$2:$J$251,7)</f>
        <v>0</v>
      </c>
      <c r="K89" s="5">
        <f>VLOOKUP($B89,'codes+languages2'!$A$2:$J$251,8)</f>
        <v>0</v>
      </c>
      <c r="L89" s="5">
        <f>VLOOKUP($B89,'codes+languages2'!$A$2:$J$251,9)</f>
        <v>0</v>
      </c>
      <c r="M89" s="5">
        <f>VLOOKUP($B89,'codes+languages2'!$A$2:$J$251,10)</f>
        <v>0</v>
      </c>
    </row>
    <row r="90" spans="1:13" ht="15">
      <c r="A90" s="11" t="s">
        <v>350</v>
      </c>
      <c r="B90" s="11" t="s">
        <v>621</v>
      </c>
      <c r="C90" s="11" t="s">
        <v>1731</v>
      </c>
      <c r="D90" s="12">
        <v>818</v>
      </c>
      <c r="E90" s="13">
        <v>0</v>
      </c>
      <c r="F90" s="13">
        <v>0</v>
      </c>
      <c r="G90" s="5" t="str">
        <f ca="1">VLOOKUP(H90,'codes+languagesSimple'!$J$2:$K$212,2,FALSE)</f>
        <v>Arabic</v>
      </c>
      <c r="H90" s="5" t="str">
        <f ca="1">VLOOKUP($B90,'codes+languages2'!$A$2:$J$251,5)</f>
        <v>ar</v>
      </c>
      <c r="I90" s="5">
        <f>VLOOKUP($B90,'codes+languages2'!$A$2:$J$251,6)</f>
        <v>0</v>
      </c>
      <c r="J90" s="5">
        <f>VLOOKUP($B90,'codes+languages2'!$A$2:$J$251,7)</f>
        <v>0</v>
      </c>
      <c r="K90" s="5">
        <f>VLOOKUP($B90,'codes+languages2'!$A$2:$J$251,8)</f>
        <v>0</v>
      </c>
      <c r="L90" s="5">
        <f>VLOOKUP($B90,'codes+languages2'!$A$2:$J$251,9)</f>
        <v>0</v>
      </c>
      <c r="M90" s="5">
        <f>VLOOKUP($B90,'codes+languages2'!$A$2:$J$251,10)</f>
        <v>0</v>
      </c>
    </row>
    <row r="91" spans="1:13" ht="15">
      <c r="A91" s="11" t="s">
        <v>355</v>
      </c>
      <c r="B91" s="11" t="s">
        <v>1568</v>
      </c>
      <c r="C91" s="11" t="s">
        <v>1732</v>
      </c>
      <c r="D91" s="12">
        <v>222</v>
      </c>
      <c r="E91" s="13">
        <v>0</v>
      </c>
      <c r="F91" s="13">
        <v>0</v>
      </c>
      <c r="G91" s="5" t="str">
        <f ca="1">VLOOKUP(H91,'codes+languagesSimple'!$J$2:$K$212,2,FALSE)</f>
        <v>Spanish</v>
      </c>
      <c r="H91" s="5" t="str">
        <f ca="1">VLOOKUP($B91,'codes+languages2'!$A$2:$J$251,5)</f>
        <v>es</v>
      </c>
      <c r="I91" s="5">
        <f>VLOOKUP($B91,'codes+languages2'!$A$2:$J$251,6)</f>
        <v>0</v>
      </c>
      <c r="J91" s="5">
        <f>VLOOKUP($B91,'codes+languages2'!$A$2:$J$251,7)</f>
        <v>0</v>
      </c>
      <c r="K91" s="5">
        <f>VLOOKUP($B91,'codes+languages2'!$A$2:$J$251,8)</f>
        <v>0</v>
      </c>
      <c r="L91" s="5">
        <f>VLOOKUP($B91,'codes+languages2'!$A$2:$J$251,9)</f>
        <v>0</v>
      </c>
      <c r="M91" s="5">
        <f>VLOOKUP($B91,'codes+languages2'!$A$2:$J$251,10)</f>
        <v>0</v>
      </c>
    </row>
    <row r="92" spans="1:13" ht="15">
      <c r="A92" s="11" t="s">
        <v>838</v>
      </c>
      <c r="B92" s="11" t="s">
        <v>836</v>
      </c>
      <c r="C92" s="11" t="s">
        <v>1733</v>
      </c>
      <c r="D92" s="12">
        <v>226</v>
      </c>
      <c r="E92" s="13">
        <v>0</v>
      </c>
      <c r="F92" s="13">
        <v>0</v>
      </c>
      <c r="G92" s="5" t="str">
        <f ca="1">VLOOKUP(H92,'codes+languagesSimple'!$J$2:$K$212,2,FALSE)</f>
        <v>Spanish</v>
      </c>
      <c r="H92" s="5" t="str">
        <f ca="1">VLOOKUP($B92,'codes+languages2'!$A$2:$J$251,5)</f>
        <v>es</v>
      </c>
      <c r="I92" s="5" t="str">
        <f ca="1">VLOOKUP($B92,'codes+languages2'!$A$2:$J$251,6)</f>
        <v>fr</v>
      </c>
      <c r="J92" s="5" t="str">
        <f ca="1">VLOOKUP($B92,'codes+languages2'!$A$2:$J$251,7)</f>
        <v>pt</v>
      </c>
      <c r="K92" s="5">
        <f>VLOOKUP($B92,'codes+languages2'!$A$2:$J$251,8)</f>
        <v>0</v>
      </c>
      <c r="L92" s="5">
        <f>VLOOKUP($B92,'codes+languages2'!$A$2:$J$251,9)</f>
        <v>0</v>
      </c>
      <c r="M92" s="5">
        <f>VLOOKUP($B92,'codes+languages2'!$A$2:$J$251,10)</f>
        <v>0</v>
      </c>
    </row>
    <row r="93" spans="1:13" ht="15">
      <c r="A93" s="11" t="s">
        <v>647</v>
      </c>
      <c r="B93" s="11" t="s">
        <v>645</v>
      </c>
      <c r="C93" s="11" t="s">
        <v>1734</v>
      </c>
      <c r="D93" s="12">
        <v>232</v>
      </c>
      <c r="E93" s="13">
        <v>0</v>
      </c>
      <c r="F93" s="13">
        <v>0</v>
      </c>
      <c r="G93" s="5" t="e">
        <f ca="1">VLOOKUP(H93,'codes+languagesSimple'!$J$2:$K$212,2,FALSE)</f>
        <v>#N/A</v>
      </c>
      <c r="H93" s="5" t="str">
        <f ca="1">VLOOKUP($B93,'codes+languages2'!$A$2:$J$251,5)</f>
        <v>ti</v>
      </c>
      <c r="I93" s="5" t="str">
        <f ca="1">VLOOKUP($B93,'codes+languages2'!$A$2:$J$251,6)</f>
        <v>ar</v>
      </c>
      <c r="J93" s="5" t="str">
        <f ca="1">VLOOKUP($B93,'codes+languages2'!$A$2:$J$251,7)</f>
        <v>en</v>
      </c>
      <c r="K93" s="5">
        <f>VLOOKUP($B93,'codes+languages2'!$A$2:$J$251,8)</f>
        <v>0</v>
      </c>
      <c r="L93" s="5">
        <f>VLOOKUP($B93,'codes+languages2'!$A$2:$J$251,9)</f>
        <v>0</v>
      </c>
      <c r="M93" s="5">
        <f>VLOOKUP($B93,'codes+languages2'!$A$2:$J$251,10)</f>
        <v>0</v>
      </c>
    </row>
    <row r="94" spans="1:13" ht="15">
      <c r="A94" s="11" t="s">
        <v>1735</v>
      </c>
      <c r="B94" s="11" t="s">
        <v>1574</v>
      </c>
      <c r="C94" s="11" t="s">
        <v>1736</v>
      </c>
      <c r="D94" s="12">
        <v>748</v>
      </c>
      <c r="E94" s="13">
        <v>0</v>
      </c>
      <c r="F94" s="13">
        <v>0</v>
      </c>
      <c r="G94" s="5" t="str">
        <f ca="1">VLOOKUP(H94,'codes+languagesSimple'!$J$2:$K$212,2,FALSE)</f>
        <v>English</v>
      </c>
      <c r="H94" s="5" t="str">
        <f ca="1">VLOOKUP($B94,'codes+languages2'!$A$2:$J$251,5)</f>
        <v>en</v>
      </c>
      <c r="I94" s="5" t="str">
        <f ca="1">VLOOKUP($B94,'codes+languages2'!$A$2:$J$251,6)</f>
        <v>ss</v>
      </c>
      <c r="J94" s="5">
        <f>VLOOKUP($B94,'codes+languages2'!$A$2:$J$251,7)</f>
        <v>0</v>
      </c>
      <c r="K94" s="5">
        <f>VLOOKUP($B94,'codes+languages2'!$A$2:$J$251,8)</f>
        <v>0</v>
      </c>
      <c r="L94" s="5">
        <f>VLOOKUP($B94,'codes+languages2'!$A$2:$J$251,9)</f>
        <v>0</v>
      </c>
      <c r="M94" s="5">
        <f>VLOOKUP($B94,'codes+languages2'!$A$2:$J$251,10)</f>
        <v>0</v>
      </c>
    </row>
    <row r="95" spans="1:13" ht="15">
      <c r="A95" s="11" t="s">
        <v>367</v>
      </c>
      <c r="B95" s="11" t="s">
        <v>677</v>
      </c>
      <c r="C95" s="11" t="s">
        <v>1737</v>
      </c>
      <c r="D95" s="12">
        <v>231</v>
      </c>
      <c r="E95" s="13">
        <v>0</v>
      </c>
      <c r="F95" s="13">
        <v>0</v>
      </c>
      <c r="G95" s="5" t="str">
        <f ca="1">VLOOKUP(H95,'codes+languagesSimple'!$J$2:$K$212,2,FALSE)</f>
        <v>Amharic</v>
      </c>
      <c r="H95" s="5" t="str">
        <f ca="1">VLOOKUP($B95,'codes+languages2'!$A$2:$J$251,5)</f>
        <v>am</v>
      </c>
      <c r="I95" s="5" t="str">
        <f ca="1">VLOOKUP($B95,'codes+languages2'!$A$2:$J$251,6)</f>
        <v>om</v>
      </c>
      <c r="J95" s="5">
        <f>VLOOKUP($B95,'codes+languages2'!$A$2:$J$251,7)</f>
        <v>0</v>
      </c>
      <c r="K95" s="5">
        <f>VLOOKUP($B95,'codes+languages2'!$A$2:$J$251,8)</f>
        <v>0</v>
      </c>
      <c r="L95" s="5">
        <f>VLOOKUP($B95,'codes+languages2'!$A$2:$J$251,9)</f>
        <v>0</v>
      </c>
      <c r="M95" s="5">
        <f>VLOOKUP($B95,'codes+languages2'!$A$2:$J$251,10)</f>
        <v>0</v>
      </c>
    </row>
    <row r="96" spans="1:13" ht="15">
      <c r="A96" s="11" t="s">
        <v>1738</v>
      </c>
      <c r="B96" s="11" t="s">
        <v>712</v>
      </c>
      <c r="C96" s="11" t="s">
        <v>1739</v>
      </c>
      <c r="D96" s="12">
        <v>238</v>
      </c>
      <c r="E96" s="13">
        <v>0</v>
      </c>
      <c r="F96" s="13">
        <v>0</v>
      </c>
      <c r="G96" s="5" t="str">
        <f ca="1">VLOOKUP(H96,'codes+languagesSimple'!$J$2:$K$212,2,FALSE)</f>
        <v>English</v>
      </c>
      <c r="H96" s="5" t="str">
        <f ca="1">VLOOKUP($B96,'codes+languages2'!$A$2:$J$251,5)</f>
        <v>en</v>
      </c>
      <c r="I96" s="5">
        <f>VLOOKUP($B96,'codes+languages2'!$A$2:$J$251,6)</f>
        <v>0</v>
      </c>
      <c r="J96" s="5">
        <f>VLOOKUP($B96,'codes+languages2'!$A$2:$J$251,7)</f>
        <v>0</v>
      </c>
      <c r="K96" s="5">
        <f>VLOOKUP($B96,'codes+languages2'!$A$2:$J$251,8)</f>
        <v>0</v>
      </c>
      <c r="L96" s="5">
        <f>VLOOKUP($B96,'codes+languages2'!$A$2:$J$251,9)</f>
        <v>0</v>
      </c>
      <c r="M96" s="5">
        <f>VLOOKUP($B96,'codes+languages2'!$A$2:$J$251,10)</f>
        <v>0</v>
      </c>
    </row>
    <row r="97" spans="1:13" ht="15">
      <c r="A97" s="11" t="s">
        <v>1740</v>
      </c>
      <c r="B97" s="11" t="s">
        <v>729</v>
      </c>
      <c r="C97" s="11" t="s">
        <v>1741</v>
      </c>
      <c r="D97" s="12">
        <v>234</v>
      </c>
      <c r="E97" s="13">
        <v>0</v>
      </c>
      <c r="F97" s="13">
        <v>0</v>
      </c>
      <c r="G97" s="5" t="str">
        <f ca="1">VLOOKUP(H97,'codes+languagesSimple'!$J$2:$K$212,2,FALSE)</f>
        <v>Faroese</v>
      </c>
      <c r="H97" s="5" t="str">
        <f ca="1">VLOOKUP($B97,'codes+languages2'!$A$2:$J$251,5)</f>
        <v>fo</v>
      </c>
      <c r="I97" s="5" t="str">
        <f ca="1">VLOOKUP($B97,'codes+languages2'!$A$2:$J$251,6)</f>
        <v>da</v>
      </c>
      <c r="J97" s="5">
        <f>VLOOKUP($B97,'codes+languages2'!$A$2:$J$251,7)</f>
        <v>0</v>
      </c>
      <c r="K97" s="5">
        <f>VLOOKUP($B97,'codes+languages2'!$A$2:$J$251,8)</f>
        <v>0</v>
      </c>
      <c r="L97" s="5">
        <f>VLOOKUP($B97,'codes+languages2'!$A$2:$J$251,9)</f>
        <v>0</v>
      </c>
      <c r="M97" s="5">
        <f>VLOOKUP($B97,'codes+languages2'!$A$2:$J$251,10)</f>
        <v>0</v>
      </c>
    </row>
    <row r="98" spans="1:13" ht="15">
      <c r="A98" s="11" t="s">
        <v>702</v>
      </c>
      <c r="B98" s="11" t="s">
        <v>701</v>
      </c>
      <c r="C98" s="11" t="s">
        <v>1742</v>
      </c>
      <c r="D98" s="12">
        <v>242</v>
      </c>
      <c r="E98" s="13">
        <v>0</v>
      </c>
      <c r="F98" s="13">
        <v>0</v>
      </c>
      <c r="G98" s="5" t="str">
        <f ca="1">VLOOKUP(H98,'codes+languagesSimple'!$J$2:$K$212,2,FALSE)</f>
        <v>English</v>
      </c>
      <c r="H98" s="5" t="str">
        <f ca="1">VLOOKUP($B98,'codes+languages2'!$A$2:$J$251,5)</f>
        <v>en</v>
      </c>
      <c r="I98" s="5">
        <f>VLOOKUP($B98,'codes+languages2'!$A$2:$J$251,6)</f>
        <v>0</v>
      </c>
      <c r="J98" s="5">
        <f>VLOOKUP($B98,'codes+languages2'!$A$2:$J$251,7)</f>
        <v>0</v>
      </c>
      <c r="K98" s="5">
        <f>VLOOKUP($B98,'codes+languages2'!$A$2:$J$251,8)</f>
        <v>0</v>
      </c>
      <c r="L98" s="5">
        <f>VLOOKUP($B98,'codes+languages2'!$A$2:$J$251,9)</f>
        <v>0</v>
      </c>
      <c r="M98" s="5">
        <f>VLOOKUP($B98,'codes+languages2'!$A$2:$J$251,10)</f>
        <v>0</v>
      </c>
    </row>
    <row r="99" spans="1:13" ht="15">
      <c r="A99" s="11" t="s">
        <v>785</v>
      </c>
      <c r="B99" s="11" t="s">
        <v>784</v>
      </c>
      <c r="C99" s="11" t="s">
        <v>1743</v>
      </c>
      <c r="D99" s="12">
        <v>254</v>
      </c>
      <c r="E99" s="13">
        <v>0</v>
      </c>
      <c r="F99" s="13">
        <v>0</v>
      </c>
      <c r="G99" s="5" t="str">
        <f ca="1">VLOOKUP(H99,'codes+languagesSimple'!$J$2:$K$212,2,FALSE)</f>
        <v>French</v>
      </c>
      <c r="H99" s="5" t="str">
        <f ca="1">VLOOKUP($B99,'codes+languages2'!$A$2:$J$251,5)</f>
        <v>fr</v>
      </c>
      <c r="I99" s="5">
        <f>VLOOKUP($B99,'codes+languages2'!$A$2:$J$251,6)</f>
        <v>0</v>
      </c>
      <c r="J99" s="5">
        <f>VLOOKUP($B99,'codes+languages2'!$A$2:$J$251,7)</f>
        <v>0</v>
      </c>
      <c r="K99" s="5">
        <f>VLOOKUP($B99,'codes+languages2'!$A$2:$J$251,8)</f>
        <v>0</v>
      </c>
      <c r="L99" s="5">
        <f>VLOOKUP($B99,'codes+languages2'!$A$2:$J$251,9)</f>
        <v>0</v>
      </c>
      <c r="M99" s="5">
        <f>VLOOKUP($B99,'codes+languages2'!$A$2:$J$251,10)</f>
        <v>0</v>
      </c>
    </row>
    <row r="100" spans="1:13" ht="15">
      <c r="A100" s="11" t="s">
        <v>1480</v>
      </c>
      <c r="B100" s="11" t="s">
        <v>1479</v>
      </c>
      <c r="C100" s="11" t="s">
        <v>1744</v>
      </c>
      <c r="D100" s="12">
        <v>258</v>
      </c>
      <c r="E100" s="13">
        <v>0</v>
      </c>
      <c r="F100" s="13">
        <v>0</v>
      </c>
      <c r="G100" s="5" t="str">
        <f ca="1">VLOOKUP(H100,'codes+languagesSimple'!$J$2:$K$212,2,FALSE)</f>
        <v>French</v>
      </c>
      <c r="H100" s="5" t="str">
        <f ca="1">VLOOKUP($B100,'codes+languages2'!$A$2:$J$251,5)</f>
        <v>fr</v>
      </c>
      <c r="I100" s="5">
        <f>VLOOKUP($B100,'codes+languages2'!$A$2:$J$251,6)</f>
        <v>0</v>
      </c>
      <c r="J100" s="5">
        <f>VLOOKUP($B100,'codes+languages2'!$A$2:$J$251,7)</f>
        <v>0</v>
      </c>
      <c r="K100" s="5">
        <f>VLOOKUP($B100,'codes+languages2'!$A$2:$J$251,8)</f>
        <v>0</v>
      </c>
      <c r="L100" s="5">
        <f>VLOOKUP($B100,'codes+languages2'!$A$2:$J$251,9)</f>
        <v>0</v>
      </c>
      <c r="M100" s="5">
        <f>VLOOKUP($B100,'codes+languages2'!$A$2:$J$251,10)</f>
        <v>0</v>
      </c>
    </row>
    <row r="101" spans="1:13" ht="15">
      <c r="A101" s="11" t="s">
        <v>1745</v>
      </c>
      <c r="B101" s="11" t="s">
        <v>1583</v>
      </c>
      <c r="C101" s="11" t="s">
        <v>1746</v>
      </c>
      <c r="D101" s="12">
        <v>260</v>
      </c>
      <c r="E101" s="13">
        <v>0</v>
      </c>
      <c r="F101" s="13">
        <v>0</v>
      </c>
      <c r="G101" s="5" t="str">
        <f ca="1">VLOOKUP(H101,'codes+languagesSimple'!$J$2:$K$212,2,FALSE)</f>
        <v>French</v>
      </c>
      <c r="H101" s="5" t="str">
        <f ca="1">VLOOKUP($B101,'codes+languages2'!$A$2:$J$251,5)</f>
        <v>fr</v>
      </c>
      <c r="I101" s="5">
        <f>VLOOKUP($B101,'codes+languages2'!$A$2:$J$251,6)</f>
        <v>0</v>
      </c>
      <c r="J101" s="5">
        <f>VLOOKUP($B101,'codes+languages2'!$A$2:$J$251,7)</f>
        <v>0</v>
      </c>
      <c r="K101" s="5">
        <f>VLOOKUP($B101,'codes+languages2'!$A$2:$J$251,8)</f>
        <v>0</v>
      </c>
      <c r="L101" s="5">
        <f>VLOOKUP($B101,'codes+languages2'!$A$2:$J$251,9)</f>
        <v>0</v>
      </c>
      <c r="M101" s="5">
        <f>VLOOKUP($B101,'codes+languages2'!$A$2:$J$251,10)</f>
        <v>0</v>
      </c>
    </row>
    <row r="102" spans="1:13" ht="15">
      <c r="A102" s="11" t="s">
        <v>749</v>
      </c>
      <c r="B102" s="11" t="s">
        <v>747</v>
      </c>
      <c r="C102" s="11" t="s">
        <v>1747</v>
      </c>
      <c r="D102" s="12">
        <v>266</v>
      </c>
      <c r="E102" s="13">
        <v>0</v>
      </c>
      <c r="F102" s="13">
        <v>0</v>
      </c>
      <c r="G102" s="5" t="str">
        <f ca="1">VLOOKUP(H102,'codes+languagesSimple'!$J$2:$K$212,2,FALSE)</f>
        <v>French</v>
      </c>
      <c r="H102" s="5" t="str">
        <f ca="1">VLOOKUP($B102,'codes+languages2'!$A$2:$J$251,5)</f>
        <v>fr</v>
      </c>
      <c r="I102" s="5">
        <f>VLOOKUP($B102,'codes+languages2'!$A$2:$J$251,6)</f>
        <v>0</v>
      </c>
      <c r="J102" s="5">
        <f>VLOOKUP($B102,'codes+languages2'!$A$2:$J$251,7)</f>
        <v>0</v>
      </c>
      <c r="K102" s="5">
        <f>VLOOKUP($B102,'codes+languages2'!$A$2:$J$251,8)</f>
        <v>0</v>
      </c>
      <c r="L102" s="5">
        <f>VLOOKUP($B102,'codes+languages2'!$A$2:$J$251,9)</f>
        <v>0</v>
      </c>
      <c r="M102" s="5">
        <f>VLOOKUP($B102,'codes+languages2'!$A$2:$J$251,10)</f>
        <v>0</v>
      </c>
    </row>
    <row r="103" spans="1:13" ht="15">
      <c r="A103" s="11" t="s">
        <v>1748</v>
      </c>
      <c r="B103" s="11" t="s">
        <v>821</v>
      </c>
      <c r="C103" s="11" t="s">
        <v>1749</v>
      </c>
      <c r="D103" s="12">
        <v>270</v>
      </c>
      <c r="E103" s="13">
        <v>0</v>
      </c>
      <c r="F103" s="13">
        <v>0</v>
      </c>
      <c r="G103" s="5" t="str">
        <f ca="1">VLOOKUP(H103,'codes+languagesSimple'!$J$2:$K$212,2,FALSE)</f>
        <v>English</v>
      </c>
      <c r="H103" s="5" t="str">
        <f ca="1">VLOOKUP($B103,'codes+languages2'!$A$2:$J$251,5)</f>
        <v>en</v>
      </c>
      <c r="I103" s="5">
        <f>VLOOKUP($B103,'codes+languages2'!$A$2:$J$251,6)</f>
        <v>0</v>
      </c>
      <c r="J103" s="5">
        <f>VLOOKUP($B103,'codes+languages2'!$A$2:$J$251,7)</f>
        <v>0</v>
      </c>
      <c r="K103" s="5">
        <f>VLOOKUP($B103,'codes+languages2'!$A$2:$J$251,8)</f>
        <v>0</v>
      </c>
      <c r="L103" s="5">
        <f>VLOOKUP($B103,'codes+languages2'!$A$2:$J$251,9)</f>
        <v>0</v>
      </c>
      <c r="M103" s="5">
        <f>VLOOKUP($B103,'codes+languages2'!$A$2:$J$251,10)</f>
        <v>0</v>
      </c>
    </row>
    <row r="104" spans="1:13" ht="15">
      <c r="A104" s="11" t="s">
        <v>450</v>
      </c>
      <c r="B104" s="11" t="s">
        <v>775</v>
      </c>
      <c r="C104" s="11" t="s">
        <v>1750</v>
      </c>
      <c r="D104" s="12">
        <v>268</v>
      </c>
      <c r="E104" s="13">
        <v>0</v>
      </c>
      <c r="F104" s="13">
        <v>0</v>
      </c>
      <c r="G104" s="5" t="str">
        <f ca="1">VLOOKUP(H104,'codes+languagesSimple'!$J$2:$K$212,2,FALSE)</f>
        <v>Georgian</v>
      </c>
      <c r="H104" s="5" t="str">
        <f ca="1">VLOOKUP($B104,'codes+languages2'!$A$2:$J$251,5)</f>
        <v>ka</v>
      </c>
      <c r="I104" s="5">
        <f>VLOOKUP($B104,'codes+languages2'!$A$2:$J$251,6)</f>
        <v>0</v>
      </c>
      <c r="J104" s="5">
        <f>VLOOKUP($B104,'codes+languages2'!$A$2:$J$251,7)</f>
        <v>0</v>
      </c>
      <c r="K104" s="5">
        <f>VLOOKUP($B104,'codes+languages2'!$A$2:$J$251,8)</f>
        <v>0</v>
      </c>
      <c r="L104" s="5">
        <f>VLOOKUP($B104,'codes+languages2'!$A$2:$J$251,9)</f>
        <v>0</v>
      </c>
      <c r="M104" s="5">
        <f>VLOOKUP($B104,'codes+languages2'!$A$2:$J$251,10)</f>
        <v>0</v>
      </c>
    </row>
    <row r="105" spans="1:13" ht="15">
      <c r="A105" s="11" t="s">
        <v>804</v>
      </c>
      <c r="B105" s="11" t="s">
        <v>802</v>
      </c>
      <c r="C105" s="11" t="s">
        <v>1751</v>
      </c>
      <c r="D105" s="12">
        <v>288</v>
      </c>
      <c r="E105" s="13">
        <v>0</v>
      </c>
      <c r="F105" s="13">
        <v>0</v>
      </c>
      <c r="G105" s="5" t="str">
        <f ca="1">VLOOKUP(H105,'codes+languagesSimple'!$J$2:$K$212,2,FALSE)</f>
        <v>English</v>
      </c>
      <c r="H105" s="5" t="str">
        <f ca="1">VLOOKUP($B105,'codes+languages2'!$A$2:$J$251,5)</f>
        <v>en</v>
      </c>
      <c r="I105" s="5">
        <f>VLOOKUP($B105,'codes+languages2'!$A$2:$J$251,6)</f>
        <v>0</v>
      </c>
      <c r="J105" s="5">
        <f>VLOOKUP($B105,'codes+languages2'!$A$2:$J$251,7)</f>
        <v>0</v>
      </c>
      <c r="K105" s="5">
        <f>VLOOKUP($B105,'codes+languages2'!$A$2:$J$251,8)</f>
        <v>0</v>
      </c>
      <c r="L105" s="5">
        <f>VLOOKUP($B105,'codes+languages2'!$A$2:$J$251,9)</f>
        <v>0</v>
      </c>
      <c r="M105" s="5">
        <f>VLOOKUP($B105,'codes+languages2'!$A$2:$J$251,10)</f>
        <v>0</v>
      </c>
    </row>
    <row r="106" spans="1:13" ht="15">
      <c r="A106" s="11" t="s">
        <v>810</v>
      </c>
      <c r="B106" s="11" t="s">
        <v>809</v>
      </c>
      <c r="C106" s="11" t="s">
        <v>1752</v>
      </c>
      <c r="D106" s="12">
        <v>292</v>
      </c>
      <c r="E106" s="13">
        <v>0</v>
      </c>
      <c r="F106" s="13">
        <v>0</v>
      </c>
      <c r="G106" s="5" t="str">
        <f ca="1">VLOOKUP(H106,'codes+languagesSimple'!$J$2:$K$212,2,FALSE)</f>
        <v>English</v>
      </c>
      <c r="H106" s="5" t="str">
        <f ca="1">VLOOKUP($B106,'codes+languages2'!$A$2:$J$251,5)</f>
        <v>en</v>
      </c>
      <c r="I106" s="5">
        <f>VLOOKUP($B106,'codes+languages2'!$A$2:$J$251,6)</f>
        <v>0</v>
      </c>
      <c r="J106" s="5">
        <f>VLOOKUP($B106,'codes+languages2'!$A$2:$J$251,7)</f>
        <v>0</v>
      </c>
      <c r="K106" s="5">
        <f>VLOOKUP($B106,'codes+languages2'!$A$2:$J$251,8)</f>
        <v>0</v>
      </c>
      <c r="L106" s="5">
        <f>VLOOKUP($B106,'codes+languages2'!$A$2:$J$251,9)</f>
        <v>0</v>
      </c>
      <c r="M106" s="5">
        <f>VLOOKUP($B106,'codes+languages2'!$A$2:$J$251,10)</f>
        <v>0</v>
      </c>
    </row>
    <row r="107" spans="1:13" ht="15">
      <c r="A107" s="11" t="s">
        <v>486</v>
      </c>
      <c r="B107" s="11" t="s">
        <v>815</v>
      </c>
      <c r="C107" s="11" t="s">
        <v>1753</v>
      </c>
      <c r="D107" s="12">
        <v>304</v>
      </c>
      <c r="E107" s="13">
        <v>0</v>
      </c>
      <c r="F107" s="13">
        <v>0</v>
      </c>
      <c r="G107" s="5" t="str">
        <f ca="1">VLOOKUP(H107,'codes+languagesSimple'!$J$2:$K$212,2,FALSE)</f>
        <v>Greenlandic</v>
      </c>
      <c r="H107" s="5" t="str">
        <f ca="1">VLOOKUP($B107,'codes+languages2'!$A$2:$J$251,5)</f>
        <v>kl</v>
      </c>
      <c r="I107" s="5" t="str">
        <f ca="1">VLOOKUP($B107,'codes+languages2'!$A$2:$J$251,6)</f>
        <v>da</v>
      </c>
      <c r="J107" s="5">
        <f>VLOOKUP($B107,'codes+languages2'!$A$2:$J$251,7)</f>
        <v>0</v>
      </c>
      <c r="K107" s="5">
        <f>VLOOKUP($B107,'codes+languages2'!$A$2:$J$251,8)</f>
        <v>0</v>
      </c>
      <c r="L107" s="5">
        <f>VLOOKUP($B107,'codes+languages2'!$A$2:$J$251,9)</f>
        <v>0</v>
      </c>
      <c r="M107" s="5">
        <f>VLOOKUP($B107,'codes+languages2'!$A$2:$J$251,10)</f>
        <v>0</v>
      </c>
    </row>
    <row r="108" spans="1:13" ht="15">
      <c r="A108" s="11" t="s">
        <v>770</v>
      </c>
      <c r="B108" s="11" t="s">
        <v>769</v>
      </c>
      <c r="C108" s="11" t="s">
        <v>1754</v>
      </c>
      <c r="D108" s="12">
        <v>308</v>
      </c>
      <c r="E108" s="13">
        <v>0</v>
      </c>
      <c r="F108" s="13">
        <v>0</v>
      </c>
      <c r="G108" s="5" t="str">
        <f ca="1">VLOOKUP(H108,'codes+languagesSimple'!$J$2:$K$212,2,FALSE)</f>
        <v>English</v>
      </c>
      <c r="H108" s="5" t="str">
        <f ca="1">VLOOKUP($B108,'codes+languages2'!$A$2:$J$251,5)</f>
        <v>en</v>
      </c>
      <c r="I108" s="5">
        <f>VLOOKUP($B108,'codes+languages2'!$A$2:$J$251,6)</f>
        <v>0</v>
      </c>
      <c r="J108" s="5">
        <f>VLOOKUP($B108,'codes+languages2'!$A$2:$J$251,7)</f>
        <v>0</v>
      </c>
      <c r="K108" s="5">
        <f>VLOOKUP($B108,'codes+languages2'!$A$2:$J$251,8)</f>
        <v>0</v>
      </c>
      <c r="L108" s="5">
        <f>VLOOKUP($B108,'codes+languages2'!$A$2:$J$251,9)</f>
        <v>0</v>
      </c>
      <c r="M108" s="5">
        <f>VLOOKUP($B108,'codes+languages2'!$A$2:$J$251,10)</f>
        <v>0</v>
      </c>
    </row>
    <row r="109" spans="1:13" ht="15">
      <c r="A109" s="11" t="s">
        <v>832</v>
      </c>
      <c r="B109" s="11" t="s">
        <v>831</v>
      </c>
      <c r="C109" s="11" t="s">
        <v>1755</v>
      </c>
      <c r="D109" s="12">
        <v>312</v>
      </c>
      <c r="E109" s="13">
        <v>0</v>
      </c>
      <c r="F109" s="13">
        <v>0</v>
      </c>
      <c r="G109" s="5" t="str">
        <f ca="1">VLOOKUP(H109,'codes+languagesSimple'!$J$2:$K$212,2,FALSE)</f>
        <v>French</v>
      </c>
      <c r="H109" s="5" t="str">
        <f ca="1">VLOOKUP($B109,'codes+languages2'!$A$2:$J$251,5)</f>
        <v>fr</v>
      </c>
      <c r="I109" s="5">
        <f>VLOOKUP($B109,'codes+languages2'!$A$2:$J$251,6)</f>
        <v>0</v>
      </c>
      <c r="J109" s="5">
        <f>VLOOKUP($B109,'codes+languages2'!$A$2:$J$251,7)</f>
        <v>0</v>
      </c>
      <c r="K109" s="5">
        <f>VLOOKUP($B109,'codes+languages2'!$A$2:$J$251,8)</f>
        <v>0</v>
      </c>
      <c r="L109" s="5">
        <f>VLOOKUP($B109,'codes+languages2'!$A$2:$J$251,9)</f>
        <v>0</v>
      </c>
      <c r="M109" s="5">
        <f>VLOOKUP($B109,'codes+languages2'!$A$2:$J$251,10)</f>
        <v>0</v>
      </c>
    </row>
    <row r="110" spans="1:13" ht="15">
      <c r="A110" s="11" t="s">
        <v>871</v>
      </c>
      <c r="B110" s="11" t="s">
        <v>870</v>
      </c>
      <c r="C110" s="11" t="s">
        <v>1756</v>
      </c>
      <c r="D110" s="12">
        <v>316</v>
      </c>
      <c r="E110" s="13">
        <v>0</v>
      </c>
      <c r="F110" s="13">
        <v>0</v>
      </c>
      <c r="G110" s="5" t="str">
        <f ca="1">VLOOKUP(H110,'codes+languagesSimple'!$J$2:$K$212,2,FALSE)</f>
        <v>English</v>
      </c>
      <c r="H110" s="5" t="str">
        <f ca="1">VLOOKUP($B110,'codes+languages2'!$A$2:$J$251,5)</f>
        <v>en</v>
      </c>
      <c r="I110" s="5" t="str">
        <f ca="1">VLOOKUP($B110,'codes+languages2'!$A$2:$J$251,6)</f>
        <v>ch</v>
      </c>
      <c r="J110" s="5">
        <f>VLOOKUP($B110,'codes+languages2'!$A$2:$J$251,7)</f>
        <v>0</v>
      </c>
      <c r="K110" s="5">
        <f>VLOOKUP($B110,'codes+languages2'!$A$2:$J$251,8)</f>
        <v>0</v>
      </c>
      <c r="L110" s="5">
        <f>VLOOKUP($B110,'codes+languages2'!$A$2:$J$251,9)</f>
        <v>0</v>
      </c>
      <c r="M110" s="5">
        <f>VLOOKUP($B110,'codes+languages2'!$A$2:$J$251,10)</f>
        <v>0</v>
      </c>
    </row>
    <row r="111" spans="1:13" ht="15">
      <c r="A111" s="11" t="s">
        <v>494</v>
      </c>
      <c r="B111" s="11" t="s">
        <v>865</v>
      </c>
      <c r="C111" s="11" t="s">
        <v>1757</v>
      </c>
      <c r="D111" s="12">
        <v>320</v>
      </c>
      <c r="E111" s="13">
        <v>0</v>
      </c>
      <c r="F111" s="13">
        <v>0</v>
      </c>
      <c r="G111" s="5" t="str">
        <f ca="1">VLOOKUP(H111,'codes+languagesSimple'!$J$2:$K$212,2,FALSE)</f>
        <v>Spanish</v>
      </c>
      <c r="H111" s="5" t="str">
        <f ca="1">VLOOKUP($B111,'codes+languages2'!$A$2:$J$251,5)</f>
        <v>es</v>
      </c>
      <c r="I111" s="5">
        <f>VLOOKUP($B111,'codes+languages2'!$A$2:$J$251,6)</f>
        <v>0</v>
      </c>
      <c r="J111" s="5">
        <f>VLOOKUP($B111,'codes+languages2'!$A$2:$J$251,7)</f>
        <v>0</v>
      </c>
      <c r="K111" s="5">
        <f>VLOOKUP($B111,'codes+languages2'!$A$2:$J$251,8)</f>
        <v>0</v>
      </c>
      <c r="L111" s="5">
        <f>VLOOKUP($B111,'codes+languages2'!$A$2:$J$251,9)</f>
        <v>0</v>
      </c>
      <c r="M111" s="5">
        <f>VLOOKUP($B111,'codes+languages2'!$A$2:$J$251,10)</f>
        <v>0</v>
      </c>
    </row>
    <row r="112" spans="1:13" ht="15">
      <c r="A112" s="11" t="s">
        <v>791</v>
      </c>
      <c r="B112" s="11" t="s">
        <v>790</v>
      </c>
      <c r="C112" s="11" t="s">
        <v>1758</v>
      </c>
      <c r="D112" s="12">
        <v>831</v>
      </c>
      <c r="E112" s="13">
        <v>0</v>
      </c>
      <c r="F112" s="13">
        <v>0</v>
      </c>
      <c r="G112" s="5" t="str">
        <f ca="1">VLOOKUP(H112,'codes+languagesSimple'!$J$2:$K$212,2,FALSE)</f>
        <v>English</v>
      </c>
      <c r="H112" s="5" t="str">
        <f ca="1">VLOOKUP($B112,'codes+languages2'!$A$2:$J$251,5)</f>
        <v>en</v>
      </c>
      <c r="I112" s="5">
        <f>VLOOKUP($B112,'codes+languages2'!$A$2:$J$251,6)</f>
        <v>0</v>
      </c>
      <c r="J112" s="5">
        <f>VLOOKUP($B112,'codes+languages2'!$A$2:$J$251,7)</f>
        <v>0</v>
      </c>
      <c r="K112" s="5">
        <f>VLOOKUP($B112,'codes+languages2'!$A$2:$J$251,8)</f>
        <v>0</v>
      </c>
      <c r="L112" s="5">
        <f>VLOOKUP($B112,'codes+languages2'!$A$2:$J$251,9)</f>
        <v>0</v>
      </c>
      <c r="M112" s="5">
        <f>VLOOKUP($B112,'codes+languages2'!$A$2:$J$251,10)</f>
        <v>0</v>
      </c>
    </row>
    <row r="113" spans="1:13" ht="15">
      <c r="A113" s="11" t="s">
        <v>825</v>
      </c>
      <c r="B113" s="11" t="s">
        <v>823</v>
      </c>
      <c r="C113" s="11" t="s">
        <v>1759</v>
      </c>
      <c r="D113" s="12">
        <v>324</v>
      </c>
      <c r="E113" s="13">
        <v>0</v>
      </c>
      <c r="F113" s="13">
        <v>0</v>
      </c>
      <c r="G113" s="5" t="str">
        <f ca="1">VLOOKUP(H113,'codes+languagesSimple'!$J$2:$K$212,2,FALSE)</f>
        <v>French</v>
      </c>
      <c r="H113" s="5" t="str">
        <f ca="1">VLOOKUP($B113,'codes+languages2'!$A$2:$J$251,5)</f>
        <v>fr</v>
      </c>
      <c r="I113" s="5">
        <f>VLOOKUP($B113,'codes+languages2'!$A$2:$J$251,6)</f>
        <v>0</v>
      </c>
      <c r="J113" s="5">
        <f>VLOOKUP($B113,'codes+languages2'!$A$2:$J$251,7)</f>
        <v>0</v>
      </c>
      <c r="K113" s="5">
        <f>VLOOKUP($B113,'codes+languages2'!$A$2:$J$251,8)</f>
        <v>0</v>
      </c>
      <c r="L113" s="5">
        <f>VLOOKUP($B113,'codes+languages2'!$A$2:$J$251,9)</f>
        <v>0</v>
      </c>
      <c r="M113" s="5">
        <f>VLOOKUP($B113,'codes+languages2'!$A$2:$J$251,10)</f>
        <v>0</v>
      </c>
    </row>
    <row r="114" spans="1:13" ht="15">
      <c r="A114" s="11" t="s">
        <v>1760</v>
      </c>
      <c r="B114" s="11" t="s">
        <v>883</v>
      </c>
      <c r="C114" s="11" t="s">
        <v>1761</v>
      </c>
      <c r="D114" s="12">
        <v>624</v>
      </c>
      <c r="E114" s="13">
        <v>0</v>
      </c>
      <c r="F114" s="13">
        <v>0</v>
      </c>
      <c r="G114" s="5" t="str">
        <f ca="1">VLOOKUP(H114,'codes+languagesSimple'!$J$2:$K$212,2,FALSE)</f>
        <v>Portuguese</v>
      </c>
      <c r="H114" s="5" t="str">
        <f ca="1">VLOOKUP($B114,'codes+languages2'!$A$2:$J$251,5)</f>
        <v>pt</v>
      </c>
      <c r="I114" s="5">
        <f>VLOOKUP($B114,'codes+languages2'!$A$2:$J$251,6)</f>
        <v>0</v>
      </c>
      <c r="J114" s="5">
        <f>VLOOKUP($B114,'codes+languages2'!$A$2:$J$251,7)</f>
        <v>0</v>
      </c>
      <c r="K114" s="5">
        <f>VLOOKUP($B114,'codes+languages2'!$A$2:$J$251,8)</f>
        <v>0</v>
      </c>
      <c r="L114" s="5">
        <f>VLOOKUP($B114,'codes+languages2'!$A$2:$J$251,9)</f>
        <v>0</v>
      </c>
      <c r="M114" s="5">
        <f>VLOOKUP($B114,'codes+languages2'!$A$2:$J$251,10)</f>
        <v>0</v>
      </c>
    </row>
    <row r="115" spans="1:13" ht="15">
      <c r="A115" s="11" t="s">
        <v>891</v>
      </c>
      <c r="B115" s="11" t="s">
        <v>889</v>
      </c>
      <c r="C115" s="11" t="s">
        <v>1762</v>
      </c>
      <c r="D115" s="12">
        <v>328</v>
      </c>
      <c r="E115" s="13">
        <v>0</v>
      </c>
      <c r="F115" s="13">
        <v>0</v>
      </c>
      <c r="G115" s="5" t="str">
        <f ca="1">VLOOKUP(H115,'codes+languagesSimple'!$J$2:$K$212,2,FALSE)</f>
        <v>English</v>
      </c>
      <c r="H115" s="5" t="str">
        <f ca="1">VLOOKUP($B115,'codes+languages2'!$A$2:$J$251,5)</f>
        <v>en</v>
      </c>
      <c r="I115" s="5">
        <f>VLOOKUP($B115,'codes+languages2'!$A$2:$J$251,6)</f>
        <v>0</v>
      </c>
      <c r="J115" s="5">
        <f>VLOOKUP($B115,'codes+languages2'!$A$2:$J$251,7)</f>
        <v>0</v>
      </c>
      <c r="K115" s="5">
        <f>VLOOKUP($B115,'codes+languages2'!$A$2:$J$251,8)</f>
        <v>0</v>
      </c>
      <c r="L115" s="5">
        <f>VLOOKUP($B115,'codes+languages2'!$A$2:$J$251,9)</f>
        <v>0</v>
      </c>
      <c r="M115" s="5">
        <f>VLOOKUP($B115,'codes+languages2'!$A$2:$J$251,10)</f>
        <v>0</v>
      </c>
    </row>
    <row r="116" spans="1:13" ht="15">
      <c r="A116" s="11" t="s">
        <v>918</v>
      </c>
      <c r="B116" s="11" t="s">
        <v>917</v>
      </c>
      <c r="C116" s="11" t="s">
        <v>1763</v>
      </c>
      <c r="D116" s="12">
        <v>332</v>
      </c>
      <c r="E116" s="13">
        <v>0</v>
      </c>
      <c r="F116" s="13">
        <v>0</v>
      </c>
      <c r="G116" s="5" t="str">
        <f ca="1">VLOOKUP(H116,'codes+languagesSimple'!$J$2:$K$212,2,FALSE)</f>
        <v>French</v>
      </c>
      <c r="H116" s="5" t="str">
        <f ca="1">VLOOKUP($B116,'codes+languages2'!$A$2:$J$251,5)</f>
        <v>fr</v>
      </c>
      <c r="I116" s="5" t="str">
        <f ca="1">VLOOKUP($B116,'codes+languages2'!$A$2:$J$251,6)</f>
        <v>ht</v>
      </c>
      <c r="J116" s="5">
        <f>VLOOKUP($B116,'codes+languages2'!$A$2:$J$251,7)</f>
        <v>0</v>
      </c>
      <c r="K116" s="5">
        <f>VLOOKUP($B116,'codes+languages2'!$A$2:$J$251,8)</f>
        <v>0</v>
      </c>
      <c r="L116" s="5">
        <f>VLOOKUP($B116,'codes+languages2'!$A$2:$J$251,9)</f>
        <v>0</v>
      </c>
      <c r="M116" s="5">
        <f>VLOOKUP($B116,'codes+languages2'!$A$2:$J$251,10)</f>
        <v>0</v>
      </c>
    </row>
    <row r="117" spans="1:13" ht="15">
      <c r="A117" s="11" t="s">
        <v>904</v>
      </c>
      <c r="B117" s="11" t="s">
        <v>903</v>
      </c>
      <c r="C117" s="11" t="s">
        <v>1764</v>
      </c>
      <c r="D117" s="12">
        <v>334</v>
      </c>
      <c r="E117" s="13">
        <v>0</v>
      </c>
      <c r="F117" s="13">
        <v>0</v>
      </c>
      <c r="G117" s="5" t="str">
        <f ca="1">VLOOKUP(H117,'codes+languagesSimple'!$J$2:$K$212,2,FALSE)</f>
        <v>English</v>
      </c>
      <c r="H117" s="5" t="str">
        <f ca="1">VLOOKUP($B117,'codes+languages2'!$A$2:$J$251,5)</f>
        <v>en</v>
      </c>
      <c r="I117" s="5">
        <f>VLOOKUP($B117,'codes+languages2'!$A$2:$J$251,6)</f>
        <v>0</v>
      </c>
      <c r="J117" s="5">
        <f>VLOOKUP($B117,'codes+languages2'!$A$2:$J$251,7)</f>
        <v>0</v>
      </c>
      <c r="K117" s="5">
        <f>VLOOKUP($B117,'codes+languages2'!$A$2:$J$251,8)</f>
        <v>0</v>
      </c>
      <c r="L117" s="5">
        <f>VLOOKUP($B117,'codes+languages2'!$A$2:$J$251,9)</f>
        <v>0</v>
      </c>
      <c r="M117" s="5">
        <f>VLOOKUP($B117,'codes+languages2'!$A$2:$J$251,10)</f>
        <v>0</v>
      </c>
    </row>
    <row r="118" spans="1:13" ht="15">
      <c r="A118" s="11" t="s">
        <v>1765</v>
      </c>
      <c r="B118" s="11" t="s">
        <v>1629</v>
      </c>
      <c r="C118" s="11" t="s">
        <v>1766</v>
      </c>
      <c r="D118" s="12">
        <v>336</v>
      </c>
      <c r="E118" s="13">
        <v>0</v>
      </c>
      <c r="F118" s="13">
        <v>0</v>
      </c>
      <c r="G118" s="5" t="str">
        <f ca="1">VLOOKUP(H118,'codes+languagesSimple'!$J$2:$K$212,2,FALSE)</f>
        <v>Italian</v>
      </c>
      <c r="H118" s="5" t="str">
        <f ca="1">VLOOKUP($B118,'codes+languages2'!$A$2:$J$251,5)</f>
        <v>it</v>
      </c>
      <c r="I118" s="5">
        <f>VLOOKUP($B118,'codes+languages2'!$A$2:$J$251,6)</f>
        <v>0</v>
      </c>
      <c r="J118" s="5">
        <f>VLOOKUP($B118,'codes+languages2'!$A$2:$J$251,7)</f>
        <v>0</v>
      </c>
      <c r="K118" s="5">
        <f>VLOOKUP($B118,'codes+languages2'!$A$2:$J$251,8)</f>
        <v>0</v>
      </c>
      <c r="L118" s="5">
        <f>VLOOKUP($B118,'codes+languages2'!$A$2:$J$251,9)</f>
        <v>0</v>
      </c>
      <c r="M118" s="5">
        <f>VLOOKUP($B118,'codes+languages2'!$A$2:$J$251,10)</f>
        <v>0</v>
      </c>
    </row>
    <row r="119" spans="1:13" ht="15">
      <c r="A119" s="11" t="s">
        <v>507</v>
      </c>
      <c r="B119" s="11" t="s">
        <v>908</v>
      </c>
      <c r="C119" s="11" t="s">
        <v>1767</v>
      </c>
      <c r="D119" s="12">
        <v>340</v>
      </c>
      <c r="E119" s="13">
        <v>0</v>
      </c>
      <c r="F119" s="13">
        <v>0</v>
      </c>
      <c r="G119" s="5" t="str">
        <f ca="1">VLOOKUP(H119,'codes+languagesSimple'!$J$2:$K$212,2,FALSE)</f>
        <v>Spanish</v>
      </c>
      <c r="H119" s="5" t="str">
        <f ca="1">VLOOKUP($B119,'codes+languages2'!$A$2:$J$251,5)</f>
        <v>es</v>
      </c>
      <c r="I119" s="5">
        <f>VLOOKUP($B119,'codes+languages2'!$A$2:$J$251,6)</f>
        <v>0</v>
      </c>
      <c r="J119" s="5">
        <f>VLOOKUP($B119,'codes+languages2'!$A$2:$J$251,7)</f>
        <v>0</v>
      </c>
      <c r="K119" s="5">
        <f>VLOOKUP($B119,'codes+languages2'!$A$2:$J$251,8)</f>
        <v>0</v>
      </c>
      <c r="L119" s="5">
        <f>VLOOKUP($B119,'codes+languages2'!$A$2:$J$251,9)</f>
        <v>0</v>
      </c>
      <c r="M119" s="5">
        <f>VLOOKUP($B119,'codes+languages2'!$A$2:$J$251,10)</f>
        <v>0</v>
      </c>
    </row>
    <row r="120" spans="1:13" ht="15">
      <c r="A120" s="11" t="s">
        <v>1768</v>
      </c>
      <c r="B120" s="11" t="s">
        <v>894</v>
      </c>
      <c r="C120" s="11" t="s">
        <v>1769</v>
      </c>
      <c r="D120" s="12">
        <v>344</v>
      </c>
      <c r="E120" s="13">
        <v>0</v>
      </c>
      <c r="F120" s="13">
        <v>0</v>
      </c>
      <c r="G120" s="5" t="e">
        <f ca="1">VLOOKUP(H120,'codes+languagesSimple'!$J$2:$K$212,2,FALSE)</f>
        <v>#N/A</v>
      </c>
      <c r="H120" s="5" t="str">
        <f ca="1">VLOOKUP($B120,'codes+languages2'!$A$2:$J$251,5)</f>
        <v>zh-hant</v>
      </c>
      <c r="I120" s="5" t="str">
        <f ca="1">VLOOKUP($B120,'codes+languages2'!$A$2:$J$251,6)</f>
        <v>en</v>
      </c>
      <c r="J120" s="5">
        <f>VLOOKUP($B120,'codes+languages2'!$A$2:$J$251,7)</f>
        <v>0</v>
      </c>
      <c r="K120" s="5">
        <f>VLOOKUP($B120,'codes+languages2'!$A$2:$J$251,8)</f>
        <v>0</v>
      </c>
      <c r="L120" s="5">
        <f>VLOOKUP($B120,'codes+languages2'!$A$2:$J$251,9)</f>
        <v>0</v>
      </c>
      <c r="M120" s="5">
        <f>VLOOKUP($B120,'codes+languages2'!$A$2:$J$251,10)</f>
        <v>0</v>
      </c>
    </row>
    <row r="121" spans="1:13" ht="15">
      <c r="A121" s="11" t="s">
        <v>535</v>
      </c>
      <c r="B121" s="11" t="s">
        <v>967</v>
      </c>
      <c r="C121" s="11" t="s">
        <v>1770</v>
      </c>
      <c r="D121" s="12">
        <v>356</v>
      </c>
      <c r="E121" s="13">
        <v>0</v>
      </c>
      <c r="F121" s="13">
        <v>0</v>
      </c>
      <c r="G121" s="5" t="str">
        <f ca="1">VLOOKUP(H121,'codes+languagesSimple'!$J$2:$K$212,2,FALSE)</f>
        <v>Hindi</v>
      </c>
      <c r="H121" s="5" t="str">
        <f ca="1">VLOOKUP($B121,'codes+languages2'!$A$2:$J$251,5)</f>
        <v>hi</v>
      </c>
      <c r="I121" s="5" t="str">
        <f ca="1">VLOOKUP($B121,'codes+languages2'!$A$2:$J$251,6)</f>
        <v>en</v>
      </c>
      <c r="J121" s="5">
        <f>VLOOKUP($B121,'codes+languages2'!$A$2:$J$251,7)</f>
        <v>0</v>
      </c>
      <c r="K121" s="5">
        <f>VLOOKUP($B121,'codes+languages2'!$A$2:$J$251,8)</f>
        <v>0</v>
      </c>
      <c r="L121" s="5">
        <f>VLOOKUP($B121,'codes+languages2'!$A$2:$J$251,9)</f>
        <v>0</v>
      </c>
      <c r="M121" s="5">
        <f>VLOOKUP($B121,'codes+languages2'!$A$2:$J$251,10)</f>
        <v>0</v>
      </c>
    </row>
    <row r="122" spans="1:13" ht="15">
      <c r="A122" s="11" t="s">
        <v>628</v>
      </c>
      <c r="B122" s="11" t="s">
        <v>936</v>
      </c>
      <c r="C122" s="11" t="s">
        <v>1771</v>
      </c>
      <c r="D122" s="12">
        <v>360</v>
      </c>
      <c r="E122" s="13">
        <v>0</v>
      </c>
      <c r="F122" s="13">
        <v>0</v>
      </c>
      <c r="G122" s="5" t="str">
        <f ca="1">VLOOKUP(H122,'codes+languagesSimple'!$J$2:$K$212,2,FALSE)</f>
        <v>Indonesian</v>
      </c>
      <c r="H122" s="5" t="str">
        <f ca="1">VLOOKUP($B122,'codes+languages2'!$A$2:$J$251,5)</f>
        <v>id</v>
      </c>
      <c r="I122" s="5">
        <f>VLOOKUP($B122,'codes+languages2'!$A$2:$J$251,6)</f>
        <v>0</v>
      </c>
      <c r="J122" s="5">
        <f>VLOOKUP($B122,'codes+languages2'!$A$2:$J$251,7)</f>
        <v>0</v>
      </c>
      <c r="K122" s="5">
        <f>VLOOKUP($B122,'codes+languages2'!$A$2:$J$251,8)</f>
        <v>0</v>
      </c>
      <c r="L122" s="5">
        <f>VLOOKUP($B122,'codes+languages2'!$A$2:$J$251,9)</f>
        <v>0</v>
      </c>
      <c r="M122" s="5">
        <f>VLOOKUP($B122,'codes+languages2'!$A$2:$J$251,10)</f>
        <v>0</v>
      </c>
    </row>
    <row r="123" spans="1:13" ht="15">
      <c r="A123" s="11" t="s">
        <v>1772</v>
      </c>
      <c r="B123" s="11" t="s">
        <v>995</v>
      </c>
      <c r="C123" s="11" t="s">
        <v>1773</v>
      </c>
      <c r="D123" s="12">
        <v>364</v>
      </c>
      <c r="E123" s="13">
        <v>0</v>
      </c>
      <c r="F123" s="13">
        <v>0</v>
      </c>
      <c r="G123" s="5" t="str">
        <f ca="1">VLOOKUP(H123,'codes+languagesSimple'!$J$2:$K$212,2,FALSE)</f>
        <v>Persian</v>
      </c>
      <c r="H123" s="5" t="str">
        <f ca="1">VLOOKUP($B123,'codes+languages2'!$A$2:$J$251,5)</f>
        <v>fa</v>
      </c>
      <c r="I123" s="5">
        <f>VLOOKUP($B123,'codes+languages2'!$A$2:$J$251,6)</f>
        <v>0</v>
      </c>
      <c r="J123" s="5">
        <f>VLOOKUP($B123,'codes+languages2'!$A$2:$J$251,7)</f>
        <v>0</v>
      </c>
      <c r="K123" s="5">
        <f>VLOOKUP($B123,'codes+languages2'!$A$2:$J$251,8)</f>
        <v>0</v>
      </c>
      <c r="L123" s="5">
        <f>VLOOKUP($B123,'codes+languages2'!$A$2:$J$251,9)</f>
        <v>0</v>
      </c>
      <c r="M123" s="5">
        <f>VLOOKUP($B123,'codes+languages2'!$A$2:$J$251,10)</f>
        <v>0</v>
      </c>
    </row>
    <row r="124" spans="1:13" ht="15">
      <c r="A124" s="11" t="s">
        <v>644</v>
      </c>
      <c r="B124" s="11" t="s">
        <v>984</v>
      </c>
      <c r="C124" s="11" t="s">
        <v>1774</v>
      </c>
      <c r="D124" s="12">
        <v>368</v>
      </c>
      <c r="E124" s="13">
        <v>0</v>
      </c>
      <c r="F124" s="13">
        <v>0</v>
      </c>
      <c r="G124" s="5" t="str">
        <f ca="1">VLOOKUP(H124,'codes+languagesSimple'!$J$2:$K$212,2,FALSE)</f>
        <v>Arabic</v>
      </c>
      <c r="H124" s="5" t="str">
        <f ca="1">VLOOKUP($B124,'codes+languages2'!$A$2:$J$251,5)</f>
        <v>ar</v>
      </c>
      <c r="I124" s="5" t="str">
        <f ca="1">VLOOKUP($B124,'codes+languages2'!$A$2:$J$251,6)</f>
        <v>ku</v>
      </c>
      <c r="J124" s="5">
        <f>VLOOKUP($B124,'codes+languages2'!$A$2:$J$251,7)</f>
        <v>0</v>
      </c>
      <c r="K124" s="5">
        <f>VLOOKUP($B124,'codes+languages2'!$A$2:$J$251,8)</f>
        <v>0</v>
      </c>
      <c r="L124" s="5">
        <f>VLOOKUP($B124,'codes+languages2'!$A$2:$J$251,9)</f>
        <v>0</v>
      </c>
      <c r="M124" s="5">
        <f>VLOOKUP($B124,'codes+languages2'!$A$2:$J$251,10)</f>
        <v>0</v>
      </c>
    </row>
    <row r="125" spans="1:13" ht="15">
      <c r="A125" s="11" t="s">
        <v>963</v>
      </c>
      <c r="B125" s="11" t="s">
        <v>961</v>
      </c>
      <c r="C125" s="11" t="s">
        <v>1775</v>
      </c>
      <c r="D125" s="12">
        <v>833</v>
      </c>
      <c r="E125" s="13">
        <v>0</v>
      </c>
      <c r="F125" s="13">
        <v>0</v>
      </c>
      <c r="G125" s="5" t="str">
        <f ca="1">VLOOKUP(H125,'codes+languagesSimple'!$J$2:$K$212,2,FALSE)</f>
        <v>English</v>
      </c>
      <c r="H125" s="5" t="str">
        <f ca="1">VLOOKUP($B125,'codes+languages2'!$A$2:$J$251,5)</f>
        <v>en</v>
      </c>
      <c r="I125" s="5">
        <f>VLOOKUP($B125,'codes+languages2'!$A$2:$J$251,6)</f>
        <v>0</v>
      </c>
      <c r="J125" s="5">
        <f>VLOOKUP($B125,'codes+languages2'!$A$2:$J$251,7)</f>
        <v>0</v>
      </c>
      <c r="K125" s="5">
        <f>VLOOKUP($B125,'codes+languages2'!$A$2:$J$251,8)</f>
        <v>0</v>
      </c>
      <c r="L125" s="5">
        <f>VLOOKUP($B125,'codes+languages2'!$A$2:$J$251,9)</f>
        <v>0</v>
      </c>
      <c r="M125" s="5">
        <f>VLOOKUP($B125,'codes+languages2'!$A$2:$J$251,10)</f>
        <v>0</v>
      </c>
    </row>
    <row r="126" spans="1:13" ht="15">
      <c r="A126" s="11" t="s">
        <v>671</v>
      </c>
      <c r="B126" s="11" t="s">
        <v>954</v>
      </c>
      <c r="C126" s="11" t="s">
        <v>1776</v>
      </c>
      <c r="D126" s="12">
        <v>376</v>
      </c>
      <c r="E126" s="13">
        <v>0</v>
      </c>
      <c r="F126" s="13">
        <v>0</v>
      </c>
      <c r="G126" s="5" t="str">
        <f ca="1">VLOOKUP(H126,'codes+languagesSimple'!$J$2:$K$212,2,FALSE)</f>
        <v>Hebrew</v>
      </c>
      <c r="H126" s="5" t="str">
        <f ca="1">VLOOKUP($B126,'codes+languages2'!$A$2:$J$251,5)</f>
        <v>he</v>
      </c>
      <c r="I126" s="5">
        <f>VLOOKUP($B126,'codes+languages2'!$A$2:$J$251,6)</f>
        <v>0</v>
      </c>
      <c r="J126" s="5">
        <f>VLOOKUP($B126,'codes+languages2'!$A$2:$J$251,7)</f>
        <v>0</v>
      </c>
      <c r="K126" s="5">
        <f>VLOOKUP($B126,'codes+languages2'!$A$2:$J$251,8)</f>
        <v>0</v>
      </c>
      <c r="L126" s="5">
        <f>VLOOKUP($B126,'codes+languages2'!$A$2:$J$251,9)</f>
        <v>0</v>
      </c>
      <c r="M126" s="5">
        <f>VLOOKUP($B126,'codes+languages2'!$A$2:$J$251,10)</f>
        <v>0</v>
      </c>
    </row>
    <row r="127" spans="1:13" ht="15">
      <c r="A127" s="11" t="s">
        <v>686</v>
      </c>
      <c r="B127" s="11" t="s">
        <v>1025</v>
      </c>
      <c r="C127" s="11" t="s">
        <v>1777</v>
      </c>
      <c r="D127" s="12">
        <v>388</v>
      </c>
      <c r="E127" s="13">
        <v>0</v>
      </c>
      <c r="F127" s="13">
        <v>0</v>
      </c>
      <c r="G127" s="5" t="str">
        <f ca="1">VLOOKUP(H127,'codes+languagesSimple'!$J$2:$K$212,2,FALSE)</f>
        <v>English</v>
      </c>
      <c r="H127" s="5" t="str">
        <f ca="1">VLOOKUP($B127,'codes+languages2'!$A$2:$J$251,5)</f>
        <v>en</v>
      </c>
      <c r="I127" s="5">
        <f>VLOOKUP($B127,'codes+languages2'!$A$2:$J$251,6)</f>
        <v>0</v>
      </c>
      <c r="J127" s="5">
        <f>VLOOKUP($B127,'codes+languages2'!$A$2:$J$251,7)</f>
        <v>0</v>
      </c>
      <c r="K127" s="5">
        <f>VLOOKUP($B127,'codes+languages2'!$A$2:$J$251,8)</f>
        <v>0</v>
      </c>
      <c r="L127" s="5">
        <f>VLOOKUP($B127,'codes+languages2'!$A$2:$J$251,9)</f>
        <v>0</v>
      </c>
      <c r="M127" s="5">
        <f>VLOOKUP($B127,'codes+languages2'!$A$2:$J$251,10)</f>
        <v>0</v>
      </c>
    </row>
    <row r="128" spans="1:13" ht="15">
      <c r="A128" s="11" t="s">
        <v>693</v>
      </c>
      <c r="B128" s="11" t="s">
        <v>1034</v>
      </c>
      <c r="C128" s="11" t="s">
        <v>1778</v>
      </c>
      <c r="D128" s="12">
        <v>392</v>
      </c>
      <c r="E128" s="13">
        <v>0</v>
      </c>
      <c r="F128" s="13">
        <v>0</v>
      </c>
      <c r="G128" s="5" t="str">
        <f ca="1">VLOOKUP(H128,'codes+languagesSimple'!$J$2:$K$212,2,FALSE)</f>
        <v>Japanese</v>
      </c>
      <c r="H128" s="5" t="str">
        <f ca="1">VLOOKUP($B128,'codes+languages2'!$A$2:$J$251,5)</f>
        <v>ja</v>
      </c>
      <c r="I128" s="5">
        <f>VLOOKUP($B128,'codes+languages2'!$A$2:$J$251,6)</f>
        <v>0</v>
      </c>
      <c r="J128" s="5">
        <f>VLOOKUP($B128,'codes+languages2'!$A$2:$J$251,7)</f>
        <v>0</v>
      </c>
      <c r="K128" s="5">
        <f>VLOOKUP($B128,'codes+languages2'!$A$2:$J$251,8)</f>
        <v>0</v>
      </c>
      <c r="L128" s="5">
        <f>VLOOKUP($B128,'codes+languages2'!$A$2:$J$251,9)</f>
        <v>0</v>
      </c>
      <c r="M128" s="5">
        <f>VLOOKUP($B128,'codes+languages2'!$A$2:$J$251,10)</f>
        <v>0</v>
      </c>
    </row>
    <row r="129" spans="1:13" ht="15">
      <c r="A129" s="11" t="s">
        <v>1021</v>
      </c>
      <c r="B129" s="11" t="s">
        <v>1018</v>
      </c>
      <c r="C129" s="11" t="s">
        <v>1779</v>
      </c>
      <c r="D129" s="12">
        <v>832</v>
      </c>
      <c r="E129" s="13">
        <v>0</v>
      </c>
      <c r="F129" s="13">
        <v>0</v>
      </c>
      <c r="G129" s="5" t="str">
        <f ca="1">VLOOKUP(H129,'codes+languagesSimple'!$J$2:$K$212,2,FALSE)</f>
        <v>English</v>
      </c>
      <c r="H129" s="5" t="str">
        <f ca="1">VLOOKUP($B129,'codes+languages2'!$A$2:$J$251,5)</f>
        <v>en</v>
      </c>
      <c r="I129" s="5">
        <f>VLOOKUP($B129,'codes+languages2'!$A$2:$J$251,6)</f>
        <v>0</v>
      </c>
      <c r="J129" s="5">
        <f>VLOOKUP($B129,'codes+languages2'!$A$2:$J$251,7)</f>
        <v>0</v>
      </c>
      <c r="K129" s="5">
        <f>VLOOKUP($B129,'codes+languages2'!$A$2:$J$251,8)</f>
        <v>0</v>
      </c>
      <c r="L129" s="5">
        <f>VLOOKUP($B129,'codes+languages2'!$A$2:$J$251,9)</f>
        <v>0</v>
      </c>
      <c r="M129" s="5">
        <f>VLOOKUP($B129,'codes+languages2'!$A$2:$J$251,10)</f>
        <v>0</v>
      </c>
    </row>
    <row r="130" spans="1:13" ht="15">
      <c r="A130" s="11" t="s">
        <v>700</v>
      </c>
      <c r="B130" s="11" t="s">
        <v>1029</v>
      </c>
      <c r="C130" s="11" t="s">
        <v>1780</v>
      </c>
      <c r="D130" s="12">
        <v>400</v>
      </c>
      <c r="E130" s="13">
        <v>0</v>
      </c>
      <c r="F130" s="13">
        <v>0</v>
      </c>
      <c r="G130" s="5" t="str">
        <f ca="1">VLOOKUP(H130,'codes+languagesSimple'!$J$2:$K$212,2,FALSE)</f>
        <v>Arabic</v>
      </c>
      <c r="H130" s="5" t="str">
        <f ca="1">VLOOKUP($B130,'codes+languages2'!$A$2:$J$251,5)</f>
        <v>ar</v>
      </c>
      <c r="I130" s="5">
        <f>VLOOKUP($B130,'codes+languages2'!$A$2:$J$251,6)</f>
        <v>0</v>
      </c>
      <c r="J130" s="5">
        <f>VLOOKUP($B130,'codes+languages2'!$A$2:$J$251,7)</f>
        <v>0</v>
      </c>
      <c r="K130" s="5">
        <f>VLOOKUP($B130,'codes+languages2'!$A$2:$J$251,8)</f>
        <v>0</v>
      </c>
      <c r="L130" s="5">
        <f>VLOOKUP($B130,'codes+languages2'!$A$2:$J$251,9)</f>
        <v>0</v>
      </c>
      <c r="M130" s="5">
        <f>VLOOKUP($B130,'codes+languages2'!$A$2:$J$251,10)</f>
        <v>0</v>
      </c>
    </row>
    <row r="131" spans="1:13" ht="15">
      <c r="A131" s="11" t="s">
        <v>706</v>
      </c>
      <c r="B131" s="11" t="s">
        <v>1134</v>
      </c>
      <c r="C131" s="11" t="s">
        <v>1781</v>
      </c>
      <c r="D131" s="12">
        <v>398</v>
      </c>
      <c r="E131" s="13">
        <v>0</v>
      </c>
      <c r="F131" s="13">
        <v>0</v>
      </c>
      <c r="G131" s="5" t="str">
        <f ca="1">VLOOKUP(H131,'codes+languagesSimple'!$J$2:$K$212,2,FALSE)</f>
        <v>Kazakh</v>
      </c>
      <c r="H131" s="5" t="str">
        <f ca="1">VLOOKUP($B131,'codes+languages2'!$A$2:$J$251,5)</f>
        <v>kk</v>
      </c>
      <c r="I131" s="5" t="str">
        <f ca="1">VLOOKUP($B131,'codes+languages2'!$A$2:$J$251,6)</f>
        <v>ru</v>
      </c>
      <c r="J131" s="5">
        <f>VLOOKUP($B131,'codes+languages2'!$A$2:$J$251,7)</f>
        <v>0</v>
      </c>
      <c r="K131" s="5">
        <f>VLOOKUP($B131,'codes+languages2'!$A$2:$J$251,8)</f>
        <v>0</v>
      </c>
      <c r="L131" s="5">
        <f>VLOOKUP($B131,'codes+languages2'!$A$2:$J$251,9)</f>
        <v>0</v>
      </c>
      <c r="M131" s="5">
        <f>VLOOKUP($B131,'codes+languages2'!$A$2:$J$251,10)</f>
        <v>0</v>
      </c>
    </row>
    <row r="132" spans="1:13" ht="15">
      <c r="A132" s="11" t="s">
        <v>713</v>
      </c>
      <c r="B132" s="11" t="s">
        <v>1036</v>
      </c>
      <c r="C132" s="11" t="s">
        <v>1782</v>
      </c>
      <c r="D132" s="12">
        <v>404</v>
      </c>
      <c r="E132" s="13">
        <v>0</v>
      </c>
      <c r="F132" s="13">
        <v>0</v>
      </c>
      <c r="G132" s="5" t="str">
        <f ca="1">VLOOKUP(H132,'codes+languagesSimple'!$J$2:$K$212,2,FALSE)</f>
        <v>Kiswahili</v>
      </c>
      <c r="H132" s="5" t="str">
        <f ca="1">VLOOKUP($B132,'codes+languages2'!$A$2:$J$251,5)</f>
        <v>sw</v>
      </c>
      <c r="I132" s="5" t="str">
        <f ca="1">VLOOKUP($B132,'codes+languages2'!$A$2:$J$251,6)</f>
        <v>en</v>
      </c>
      <c r="J132" s="5">
        <f>VLOOKUP($B132,'codes+languages2'!$A$2:$J$251,7)</f>
        <v>0</v>
      </c>
      <c r="K132" s="5">
        <f>VLOOKUP($B132,'codes+languages2'!$A$2:$J$251,8)</f>
        <v>0</v>
      </c>
      <c r="L132" s="5">
        <f>VLOOKUP($B132,'codes+languages2'!$A$2:$J$251,9)</f>
        <v>0</v>
      </c>
      <c r="M132" s="5">
        <f>VLOOKUP($B132,'codes+languages2'!$A$2:$J$251,10)</f>
        <v>0</v>
      </c>
    </row>
    <row r="133" spans="1:13" ht="15">
      <c r="A133" s="11" t="s">
        <v>1068</v>
      </c>
      <c r="B133" s="11" t="s">
        <v>1066</v>
      </c>
      <c r="C133" s="11" t="s">
        <v>1783</v>
      </c>
      <c r="D133" s="12">
        <v>296</v>
      </c>
      <c r="E133" s="13">
        <v>0</v>
      </c>
      <c r="F133" s="13">
        <v>0</v>
      </c>
      <c r="G133" s="5" t="str">
        <f ca="1">VLOOKUP(H133,'codes+languagesSimple'!$J$2:$K$212,2,FALSE)</f>
        <v>English</v>
      </c>
      <c r="H133" s="5" t="str">
        <f ca="1">VLOOKUP($B133,'codes+languages2'!$A$2:$J$251,5)</f>
        <v>en</v>
      </c>
      <c r="I133" s="5">
        <f>VLOOKUP($B133,'codes+languages2'!$A$2:$J$251,6)</f>
        <v>0</v>
      </c>
      <c r="J133" s="5">
        <f>VLOOKUP($B133,'codes+languages2'!$A$2:$J$251,7)</f>
        <v>0</v>
      </c>
      <c r="K133" s="5">
        <f>VLOOKUP($B133,'codes+languages2'!$A$2:$J$251,8)</f>
        <v>0</v>
      </c>
      <c r="L133" s="5">
        <f>VLOOKUP($B133,'codes+languages2'!$A$2:$J$251,9)</f>
        <v>0</v>
      </c>
      <c r="M133" s="5">
        <f>VLOOKUP($B133,'codes+languages2'!$A$2:$J$251,10)</f>
        <v>0</v>
      </c>
    </row>
    <row r="134" spans="1:13" ht="15">
      <c r="A134" s="11" t="s">
        <v>1784</v>
      </c>
      <c r="B134" s="11" t="s">
        <v>1100</v>
      </c>
      <c r="C134" s="11" t="s">
        <v>1785</v>
      </c>
      <c r="D134" s="12">
        <v>408</v>
      </c>
      <c r="E134" s="13">
        <v>0</v>
      </c>
      <c r="F134" s="13">
        <v>0</v>
      </c>
      <c r="G134" s="5" t="str">
        <f ca="1">VLOOKUP(H134,'codes+languagesSimple'!$J$2:$K$212,2,FALSE)</f>
        <v>Korean</v>
      </c>
      <c r="H134" s="5" t="str">
        <f ca="1">VLOOKUP($B134,'codes+languages2'!$A$2:$J$251,5)</f>
        <v>ko</v>
      </c>
      <c r="I134" s="5">
        <f>VLOOKUP($B134,'codes+languages2'!$A$2:$J$251,6)</f>
        <v>0</v>
      </c>
      <c r="J134" s="5">
        <f>VLOOKUP($B134,'codes+languages2'!$A$2:$J$251,7)</f>
        <v>0</v>
      </c>
      <c r="K134" s="5">
        <f>VLOOKUP($B134,'codes+languages2'!$A$2:$J$251,8)</f>
        <v>0</v>
      </c>
      <c r="L134" s="5">
        <f>VLOOKUP($B134,'codes+languages2'!$A$2:$J$251,9)</f>
        <v>0</v>
      </c>
      <c r="M134" s="5">
        <f>VLOOKUP($B134,'codes+languages2'!$A$2:$J$251,10)</f>
        <v>0</v>
      </c>
    </row>
    <row r="135" spans="1:13" ht="15">
      <c r="A135" s="11" t="s">
        <v>1786</v>
      </c>
      <c r="B135" s="11" t="s">
        <v>1110</v>
      </c>
      <c r="C135" s="11" t="s">
        <v>1787</v>
      </c>
      <c r="D135" s="12">
        <v>410</v>
      </c>
      <c r="E135" s="13">
        <v>0</v>
      </c>
      <c r="F135" s="13">
        <v>0</v>
      </c>
      <c r="G135" s="5" t="str">
        <f ca="1">VLOOKUP(H135,'codes+languagesSimple'!$J$2:$K$212,2,FALSE)</f>
        <v>Korean</v>
      </c>
      <c r="H135" s="5" t="str">
        <f ca="1">VLOOKUP($B135,'codes+languages2'!$A$2:$J$251,5)</f>
        <v>ko</v>
      </c>
      <c r="I135" s="5" t="str">
        <f ca="1">VLOOKUP($B135,'codes+languages2'!$A$2:$J$251,6)</f>
        <v>en</v>
      </c>
      <c r="J135" s="5">
        <f>VLOOKUP($B135,'codes+languages2'!$A$2:$J$251,7)</f>
        <v>0</v>
      </c>
      <c r="K135" s="5">
        <f>VLOOKUP($B135,'codes+languages2'!$A$2:$J$251,8)</f>
        <v>0</v>
      </c>
      <c r="L135" s="5">
        <f>VLOOKUP($B135,'codes+languages2'!$A$2:$J$251,9)</f>
        <v>0</v>
      </c>
      <c r="M135" s="5">
        <f>VLOOKUP($B135,'codes+languages2'!$A$2:$J$251,10)</f>
        <v>0</v>
      </c>
    </row>
    <row r="136" spans="1:13" ht="15">
      <c r="A136" s="11" t="s">
        <v>730</v>
      </c>
      <c r="B136" s="11" t="s">
        <v>1123</v>
      </c>
      <c r="C136" s="11" t="s">
        <v>1788</v>
      </c>
      <c r="D136" s="12">
        <v>414</v>
      </c>
      <c r="E136" s="13">
        <v>0</v>
      </c>
      <c r="F136" s="13">
        <v>0</v>
      </c>
      <c r="G136" s="5" t="str">
        <f ca="1">VLOOKUP(H136,'codes+languagesSimple'!$J$2:$K$212,2,FALSE)</f>
        <v>Arabic</v>
      </c>
      <c r="H136" s="5" t="str">
        <f ca="1">VLOOKUP($B136,'codes+languages2'!$A$2:$J$251,5)</f>
        <v>ar</v>
      </c>
      <c r="I136" s="5">
        <f>VLOOKUP($B136,'codes+languages2'!$A$2:$J$251,6)</f>
        <v>0</v>
      </c>
      <c r="J136" s="5">
        <f>VLOOKUP($B136,'codes+languages2'!$A$2:$J$251,7)</f>
        <v>0</v>
      </c>
      <c r="K136" s="5">
        <f>VLOOKUP($B136,'codes+languages2'!$A$2:$J$251,8)</f>
        <v>0</v>
      </c>
      <c r="L136" s="5">
        <f>VLOOKUP($B136,'codes+languages2'!$A$2:$J$251,9)</f>
        <v>0</v>
      </c>
      <c r="M136" s="5">
        <f>VLOOKUP($B136,'codes+languages2'!$A$2:$J$251,10)</f>
        <v>0</v>
      </c>
    </row>
    <row r="137" spans="1:13" ht="15">
      <c r="A137" s="11" t="s">
        <v>736</v>
      </c>
      <c r="B137" s="11" t="s">
        <v>1047</v>
      </c>
      <c r="C137" s="11" t="s">
        <v>1789</v>
      </c>
      <c r="D137" s="12">
        <v>417</v>
      </c>
      <c r="E137" s="13">
        <v>0</v>
      </c>
      <c r="F137" s="13">
        <v>0</v>
      </c>
      <c r="G137" s="5" t="str">
        <f ca="1">VLOOKUP(H137,'codes+languagesSimple'!$J$2:$K$212,2,FALSE)</f>
        <v>Kyrgyz</v>
      </c>
      <c r="H137" s="5" t="str">
        <f ca="1">VLOOKUP($B137,'codes+languages2'!$A$2:$J$251,5)</f>
        <v>ky</v>
      </c>
      <c r="I137" s="5" t="str">
        <f ca="1">VLOOKUP($B137,'codes+languages2'!$A$2:$J$251,6)</f>
        <v>ru</v>
      </c>
      <c r="J137" s="5">
        <f>VLOOKUP($B137,'codes+languages2'!$A$2:$J$251,7)</f>
        <v>0</v>
      </c>
      <c r="K137" s="5">
        <f>VLOOKUP($B137,'codes+languages2'!$A$2:$J$251,8)</f>
        <v>0</v>
      </c>
      <c r="L137" s="5">
        <f>VLOOKUP($B137,'codes+languages2'!$A$2:$J$251,9)</f>
        <v>0</v>
      </c>
      <c r="M137" s="5">
        <f>VLOOKUP($B137,'codes+languages2'!$A$2:$J$251,10)</f>
        <v>0</v>
      </c>
    </row>
    <row r="138" spans="1:13" ht="15">
      <c r="A138" s="11" t="s">
        <v>1790</v>
      </c>
      <c r="B138" s="11" t="s">
        <v>1149</v>
      </c>
      <c r="C138" s="11" t="s">
        <v>1791</v>
      </c>
      <c r="D138" s="12">
        <v>418</v>
      </c>
      <c r="E138" s="13">
        <v>0</v>
      </c>
      <c r="F138" s="13">
        <v>0</v>
      </c>
      <c r="G138" s="5" t="str">
        <f ca="1">VLOOKUP(H138,'codes+languagesSimple'!$J$2:$K$212,2,FALSE)</f>
        <v>Lao</v>
      </c>
      <c r="H138" s="5" t="str">
        <f ca="1">VLOOKUP($B138,'codes+languages2'!$A$2:$J$251,5)</f>
        <v>lo</v>
      </c>
      <c r="I138" s="5">
        <f>VLOOKUP($B138,'codes+languages2'!$A$2:$J$251,6)</f>
        <v>0</v>
      </c>
      <c r="J138" s="5">
        <f>VLOOKUP($B138,'codes+languages2'!$A$2:$J$251,7)</f>
        <v>0</v>
      </c>
      <c r="K138" s="5">
        <f>VLOOKUP($B138,'codes+languages2'!$A$2:$J$251,8)</f>
        <v>0</v>
      </c>
      <c r="L138" s="5">
        <f>VLOOKUP($B138,'codes+languages2'!$A$2:$J$251,9)</f>
        <v>0</v>
      </c>
      <c r="M138" s="5">
        <f>VLOOKUP($B138,'codes+languages2'!$A$2:$J$251,10)</f>
        <v>0</v>
      </c>
    </row>
    <row r="139" spans="1:13" ht="15">
      <c r="A139" s="11" t="s">
        <v>761</v>
      </c>
      <c r="B139" s="11" t="s">
        <v>1156</v>
      </c>
      <c r="C139" s="11" t="s">
        <v>1792</v>
      </c>
      <c r="D139" s="12">
        <v>422</v>
      </c>
      <c r="E139" s="13">
        <v>0</v>
      </c>
      <c r="F139" s="13">
        <v>0</v>
      </c>
      <c r="G139" s="5" t="str">
        <f ca="1">VLOOKUP(H139,'codes+languagesSimple'!$J$2:$K$212,2,FALSE)</f>
        <v>Arabic</v>
      </c>
      <c r="H139" s="5" t="str">
        <f ca="1">VLOOKUP($B139,'codes+languages2'!$A$2:$J$251,5)</f>
        <v>ar</v>
      </c>
      <c r="I139" s="5" t="str">
        <f ca="1">VLOOKUP($B139,'codes+languages2'!$A$2:$J$251,6)</f>
        <v>fr</v>
      </c>
      <c r="J139" s="5">
        <f>VLOOKUP($B139,'codes+languages2'!$A$2:$J$251,7)</f>
        <v>0</v>
      </c>
      <c r="K139" s="5">
        <f>VLOOKUP($B139,'codes+languages2'!$A$2:$J$251,8)</f>
        <v>0</v>
      </c>
      <c r="L139" s="5">
        <f>VLOOKUP($B139,'codes+languages2'!$A$2:$J$251,9)</f>
        <v>0</v>
      </c>
      <c r="M139" s="5">
        <f>VLOOKUP($B139,'codes+languages2'!$A$2:$J$251,10)</f>
        <v>0</v>
      </c>
    </row>
    <row r="140" spans="1:13" ht="15">
      <c r="A140" s="11" t="s">
        <v>1196</v>
      </c>
      <c r="B140" s="11" t="s">
        <v>1194</v>
      </c>
      <c r="C140" s="11" t="s">
        <v>1793</v>
      </c>
      <c r="D140" s="12">
        <v>426</v>
      </c>
      <c r="E140" s="13">
        <v>0</v>
      </c>
      <c r="F140" s="13">
        <v>0</v>
      </c>
      <c r="G140" s="5" t="str">
        <f ca="1">VLOOKUP(H140,'codes+languagesSimple'!$J$2:$K$212,2,FALSE)</f>
        <v>English</v>
      </c>
      <c r="H140" s="5" t="str">
        <f ca="1">VLOOKUP($B140,'codes+languages2'!$A$2:$J$251,5)</f>
        <v>en</v>
      </c>
      <c r="I140" s="5" t="str">
        <f ca="1">VLOOKUP($B140,'codes+languages2'!$A$2:$J$251,6)</f>
        <v>st</v>
      </c>
      <c r="J140" s="5">
        <f>VLOOKUP($B140,'codes+languages2'!$A$2:$J$251,7)</f>
        <v>0</v>
      </c>
      <c r="K140" s="5">
        <f>VLOOKUP($B140,'codes+languages2'!$A$2:$J$251,8)</f>
        <v>0</v>
      </c>
      <c r="L140" s="5">
        <f>VLOOKUP($B140,'codes+languages2'!$A$2:$J$251,9)</f>
        <v>0</v>
      </c>
      <c r="M140" s="5">
        <f>VLOOKUP($B140,'codes+languages2'!$A$2:$J$251,10)</f>
        <v>0</v>
      </c>
    </row>
    <row r="141" spans="1:13" ht="15">
      <c r="A141" s="11" t="s">
        <v>1187</v>
      </c>
      <c r="B141" s="11" t="s">
        <v>1186</v>
      </c>
      <c r="C141" s="11" t="s">
        <v>1794</v>
      </c>
      <c r="D141" s="12">
        <v>430</v>
      </c>
      <c r="E141" s="13">
        <v>0</v>
      </c>
      <c r="F141" s="13">
        <v>0</v>
      </c>
      <c r="G141" s="5" t="str">
        <f ca="1">VLOOKUP(H141,'codes+languagesSimple'!$J$2:$K$212,2,FALSE)</f>
        <v>English</v>
      </c>
      <c r="H141" s="5" t="str">
        <f ca="1">VLOOKUP($B141,'codes+languages2'!$A$2:$J$251,5)</f>
        <v>en</v>
      </c>
      <c r="I141" s="5">
        <f>VLOOKUP($B141,'codes+languages2'!$A$2:$J$251,6)</f>
        <v>0</v>
      </c>
      <c r="J141" s="5">
        <f>VLOOKUP($B141,'codes+languages2'!$A$2:$J$251,7)</f>
        <v>0</v>
      </c>
      <c r="K141" s="5">
        <f>VLOOKUP($B141,'codes+languages2'!$A$2:$J$251,8)</f>
        <v>0</v>
      </c>
      <c r="L141" s="5">
        <f>VLOOKUP($B141,'codes+languages2'!$A$2:$J$251,9)</f>
        <v>0</v>
      </c>
      <c r="M141" s="5">
        <f>VLOOKUP($B141,'codes+languages2'!$A$2:$J$251,10)</f>
        <v>0</v>
      </c>
    </row>
    <row r="142" spans="1:13" ht="15">
      <c r="A142" s="11" t="s">
        <v>765</v>
      </c>
      <c r="B142" s="11" t="s">
        <v>1222</v>
      </c>
      <c r="C142" s="11" t="s">
        <v>1795</v>
      </c>
      <c r="D142" s="12">
        <v>434</v>
      </c>
      <c r="E142" s="13">
        <v>0</v>
      </c>
      <c r="F142" s="13">
        <v>0</v>
      </c>
      <c r="G142" s="5" t="str">
        <f ca="1">VLOOKUP(H142,'codes+languagesSimple'!$J$2:$K$212,2,FALSE)</f>
        <v>Arabic</v>
      </c>
      <c r="H142" s="5" t="str">
        <f ca="1">VLOOKUP($B142,'codes+languages2'!$A$2:$J$251,5)</f>
        <v>ar</v>
      </c>
      <c r="I142" s="5">
        <f>VLOOKUP($B142,'codes+languages2'!$A$2:$J$251,6)</f>
        <v>0</v>
      </c>
      <c r="J142" s="5">
        <f>VLOOKUP($B142,'codes+languages2'!$A$2:$J$251,7)</f>
        <v>0</v>
      </c>
      <c r="K142" s="5">
        <f>VLOOKUP($B142,'codes+languages2'!$A$2:$J$251,8)</f>
        <v>0</v>
      </c>
      <c r="L142" s="5">
        <f>VLOOKUP($B142,'codes+languages2'!$A$2:$J$251,9)</f>
        <v>0</v>
      </c>
      <c r="M142" s="5">
        <f>VLOOKUP($B142,'codes+languages2'!$A$2:$J$251,10)</f>
        <v>0</v>
      </c>
    </row>
    <row r="143" spans="1:13" ht="15">
      <c r="A143" s="11" t="s">
        <v>1796</v>
      </c>
      <c r="B143" s="11" t="s">
        <v>1308</v>
      </c>
      <c r="C143" s="11" t="s">
        <v>1797</v>
      </c>
      <c r="D143" s="12">
        <v>446</v>
      </c>
      <c r="E143" s="13">
        <v>0</v>
      </c>
      <c r="F143" s="13">
        <v>0</v>
      </c>
      <c r="G143" s="5" t="e">
        <f ca="1">VLOOKUP(H143,'codes+languagesSimple'!$J$2:$K$212,2,FALSE)</f>
        <v>#N/A</v>
      </c>
      <c r="H143" s="5" t="str">
        <f ca="1">VLOOKUP($B143,'codes+languages2'!$A$2:$J$251,5)</f>
        <v>zh-hant</v>
      </c>
      <c r="I143" s="5" t="str">
        <f ca="1">VLOOKUP($B143,'codes+languages2'!$A$2:$J$251,6)</f>
        <v>pt</v>
      </c>
      <c r="J143" s="5">
        <f>VLOOKUP($B143,'codes+languages2'!$A$2:$J$251,7)</f>
        <v>0</v>
      </c>
      <c r="K143" s="5">
        <f>VLOOKUP($B143,'codes+languages2'!$A$2:$J$251,8)</f>
        <v>0</v>
      </c>
      <c r="L143" s="5">
        <f>VLOOKUP($B143,'codes+languages2'!$A$2:$J$251,9)</f>
        <v>0</v>
      </c>
      <c r="M143" s="5">
        <f>VLOOKUP($B143,'codes+languages2'!$A$2:$J$251,10)</f>
        <v>0</v>
      </c>
    </row>
    <row r="144" spans="1:13" ht="15">
      <c r="A144" s="11" t="s">
        <v>1276</v>
      </c>
      <c r="B144" s="11" t="s">
        <v>1275</v>
      </c>
      <c r="C144" s="11" t="s">
        <v>1798</v>
      </c>
      <c r="D144" s="12">
        <v>450</v>
      </c>
      <c r="E144" s="13">
        <v>0</v>
      </c>
      <c r="F144" s="13">
        <v>0</v>
      </c>
      <c r="G144" s="5" t="e">
        <f ca="1">VLOOKUP(H144,'codes+languagesSimple'!$J$2:$K$212,2,FALSE)</f>
        <v>#N/A</v>
      </c>
      <c r="H144" s="5" t="str">
        <f ca="1">VLOOKUP($B144,'codes+languages2'!$A$2:$J$251,5)</f>
        <v>mg</v>
      </c>
      <c r="I144" s="5" t="str">
        <f ca="1">VLOOKUP($B144,'codes+languages2'!$A$2:$J$251,6)</f>
        <v>fr</v>
      </c>
      <c r="J144" s="5">
        <f>VLOOKUP($B144,'codes+languages2'!$A$2:$J$251,7)</f>
        <v>0</v>
      </c>
      <c r="K144" s="5">
        <f>VLOOKUP($B144,'codes+languages2'!$A$2:$J$251,8)</f>
        <v>0</v>
      </c>
      <c r="L144" s="5">
        <f>VLOOKUP($B144,'codes+languages2'!$A$2:$J$251,9)</f>
        <v>0</v>
      </c>
      <c r="M144" s="5">
        <f>VLOOKUP($B144,'codes+languages2'!$A$2:$J$251,10)</f>
        <v>0</v>
      </c>
    </row>
    <row r="145" spans="1:13" ht="15">
      <c r="A145" s="11" t="s">
        <v>1366</v>
      </c>
      <c r="B145" s="11" t="s">
        <v>1364</v>
      </c>
      <c r="C145" s="11" t="s">
        <v>1799</v>
      </c>
      <c r="D145" s="12">
        <v>454</v>
      </c>
      <c r="E145" s="13">
        <v>0</v>
      </c>
      <c r="F145" s="13">
        <v>0</v>
      </c>
      <c r="G145" s="5" t="str">
        <f ca="1">VLOOKUP(H145,'codes+languagesSimple'!$J$2:$K$212,2,FALSE)</f>
        <v>English</v>
      </c>
      <c r="H145" s="5" t="str">
        <f ca="1">VLOOKUP($B145,'codes+languages2'!$A$2:$J$251,5)</f>
        <v>en</v>
      </c>
      <c r="I145" s="5" t="str">
        <f ca="1">VLOOKUP($B145,'codes+languages2'!$A$2:$J$251,6)</f>
        <v>ny</v>
      </c>
      <c r="J145" s="5">
        <f>VLOOKUP($B145,'codes+languages2'!$A$2:$J$251,7)</f>
        <v>0</v>
      </c>
      <c r="K145" s="5">
        <f>VLOOKUP($B145,'codes+languages2'!$A$2:$J$251,8)</f>
        <v>0</v>
      </c>
      <c r="L145" s="5">
        <f>VLOOKUP($B145,'codes+languages2'!$A$2:$J$251,9)</f>
        <v>0</v>
      </c>
      <c r="M145" s="5">
        <f>VLOOKUP($B145,'codes+languages2'!$A$2:$J$251,10)</f>
        <v>0</v>
      </c>
    </row>
    <row r="146" spans="1:13" ht="15">
      <c r="A146" s="11" t="s">
        <v>814</v>
      </c>
      <c r="B146" s="11" t="s">
        <v>1380</v>
      </c>
      <c r="C146" s="11" t="s">
        <v>1800</v>
      </c>
      <c r="D146" s="12">
        <v>458</v>
      </c>
      <c r="E146" s="13">
        <v>0</v>
      </c>
      <c r="F146" s="13">
        <v>0</v>
      </c>
      <c r="G146" s="5" t="str">
        <f ca="1">VLOOKUP(H146,'codes+languagesSimple'!$J$2:$K$212,2,FALSE)</f>
        <v>Malay</v>
      </c>
      <c r="H146" s="5" t="str">
        <f ca="1">VLOOKUP($B146,'codes+languages2'!$A$2:$J$251,5)</f>
        <v>ms</v>
      </c>
      <c r="I146" s="5">
        <f>VLOOKUP($B146,'codes+languages2'!$A$2:$J$251,6)</f>
        <v>0</v>
      </c>
      <c r="J146" s="5">
        <f>VLOOKUP($B146,'codes+languages2'!$A$2:$J$251,7)</f>
        <v>0</v>
      </c>
      <c r="K146" s="5">
        <f>VLOOKUP($B146,'codes+languages2'!$A$2:$J$251,8)</f>
        <v>0</v>
      </c>
      <c r="L146" s="5">
        <f>VLOOKUP($B146,'codes+languages2'!$A$2:$J$251,9)</f>
        <v>0</v>
      </c>
      <c r="M146" s="5">
        <f>VLOOKUP($B146,'codes+languages2'!$A$2:$J$251,10)</f>
        <v>0</v>
      </c>
    </row>
    <row r="147" spans="1:13" ht="15">
      <c r="A147" s="11" t="s">
        <v>829</v>
      </c>
      <c r="B147" s="11" t="s">
        <v>1358</v>
      </c>
      <c r="C147" s="11" t="s">
        <v>1801</v>
      </c>
      <c r="D147" s="12">
        <v>462</v>
      </c>
      <c r="E147" s="13">
        <v>0</v>
      </c>
      <c r="F147" s="13">
        <v>0</v>
      </c>
      <c r="G147" s="5" t="str">
        <f ca="1">VLOOKUP(H147,'codes+languagesSimple'!$J$2:$K$212,2,FALSE)</f>
        <v>Divehi</v>
      </c>
      <c r="H147" s="5" t="str">
        <f ca="1">VLOOKUP($B147,'codes+languages2'!$A$2:$J$251,5)</f>
        <v>dv</v>
      </c>
      <c r="I147" s="5">
        <f>VLOOKUP($B147,'codes+languages2'!$A$2:$J$251,6)</f>
        <v>0</v>
      </c>
      <c r="J147" s="5">
        <f>VLOOKUP($B147,'codes+languages2'!$A$2:$J$251,7)</f>
        <v>0</v>
      </c>
      <c r="K147" s="5">
        <f>VLOOKUP($B147,'codes+languages2'!$A$2:$J$251,8)</f>
        <v>0</v>
      </c>
      <c r="L147" s="5">
        <f>VLOOKUP($B147,'codes+languages2'!$A$2:$J$251,9)</f>
        <v>0</v>
      </c>
      <c r="M147" s="5">
        <f>VLOOKUP($B147,'codes+languages2'!$A$2:$J$251,10)</f>
        <v>0</v>
      </c>
    </row>
    <row r="148" spans="1:13" ht="15">
      <c r="A148" s="11" t="s">
        <v>1295</v>
      </c>
      <c r="B148" s="11" t="s">
        <v>1294</v>
      </c>
      <c r="C148" s="11" t="s">
        <v>1802</v>
      </c>
      <c r="D148" s="12">
        <v>466</v>
      </c>
      <c r="E148" s="13">
        <v>0</v>
      </c>
      <c r="F148" s="13">
        <v>0</v>
      </c>
      <c r="G148" s="5" t="str">
        <f ca="1">VLOOKUP(H148,'codes+languagesSimple'!$J$2:$K$212,2,FALSE)</f>
        <v>French</v>
      </c>
      <c r="H148" s="5" t="str">
        <f ca="1">VLOOKUP($B148,'codes+languages2'!$A$2:$J$251,5)</f>
        <v>fr</v>
      </c>
      <c r="I148" s="5">
        <f>VLOOKUP($B148,'codes+languages2'!$A$2:$J$251,6)</f>
        <v>0</v>
      </c>
      <c r="J148" s="5">
        <f>VLOOKUP($B148,'codes+languages2'!$A$2:$J$251,7)</f>
        <v>0</v>
      </c>
      <c r="K148" s="5">
        <f>VLOOKUP($B148,'codes+languages2'!$A$2:$J$251,8)</f>
        <v>0</v>
      </c>
      <c r="L148" s="5">
        <f>VLOOKUP($B148,'codes+languages2'!$A$2:$J$251,9)</f>
        <v>0</v>
      </c>
      <c r="M148" s="5">
        <f>VLOOKUP($B148,'codes+languages2'!$A$2:$J$251,10)</f>
        <v>0</v>
      </c>
    </row>
    <row r="149" spans="1:13" ht="15">
      <c r="A149" s="11" t="s">
        <v>1803</v>
      </c>
      <c r="B149" s="11" t="s">
        <v>1282</v>
      </c>
      <c r="C149" s="11" t="s">
        <v>1804</v>
      </c>
      <c r="D149" s="12">
        <v>584</v>
      </c>
      <c r="E149" s="13">
        <v>0</v>
      </c>
      <c r="F149" s="13">
        <v>0</v>
      </c>
      <c r="G149" s="5" t="str">
        <f ca="1">VLOOKUP(H149,'codes+languagesSimple'!$J$2:$K$212,2,FALSE)</f>
        <v>English</v>
      </c>
      <c r="H149" s="5" t="str">
        <f ca="1">VLOOKUP($B149,'codes+languages2'!$A$2:$J$251,5)</f>
        <v>en</v>
      </c>
      <c r="I149" s="5" t="str">
        <f ca="1">VLOOKUP($B149,'codes+languages2'!$A$2:$J$251,6)</f>
        <v>mh</v>
      </c>
      <c r="J149" s="5">
        <f>VLOOKUP($B149,'codes+languages2'!$A$2:$J$251,7)</f>
        <v>0</v>
      </c>
      <c r="K149" s="5">
        <f>VLOOKUP($B149,'codes+languages2'!$A$2:$J$251,8)</f>
        <v>0</v>
      </c>
      <c r="L149" s="5">
        <f>VLOOKUP($B149,'codes+languages2'!$A$2:$J$251,9)</f>
        <v>0</v>
      </c>
      <c r="M149" s="5">
        <f>VLOOKUP($B149,'codes+languages2'!$A$2:$J$251,10)</f>
        <v>0</v>
      </c>
    </row>
    <row r="150" spans="1:13" ht="15">
      <c r="A150" s="11" t="s">
        <v>1325</v>
      </c>
      <c r="B150" s="11" t="s">
        <v>1323</v>
      </c>
      <c r="C150" s="11" t="s">
        <v>1805</v>
      </c>
      <c r="D150" s="12">
        <v>474</v>
      </c>
      <c r="E150" s="13">
        <v>0</v>
      </c>
      <c r="F150" s="13">
        <v>0</v>
      </c>
      <c r="G150" s="5" t="str">
        <f ca="1">VLOOKUP(H150,'codes+languagesSimple'!$J$2:$K$212,2,FALSE)</f>
        <v>French</v>
      </c>
      <c r="H150" s="5" t="str">
        <f ca="1">VLOOKUP($B150,'codes+languages2'!$A$2:$J$251,5)</f>
        <v>fr</v>
      </c>
      <c r="I150" s="5">
        <f>VLOOKUP($B150,'codes+languages2'!$A$2:$J$251,6)</f>
        <v>0</v>
      </c>
      <c r="J150" s="5">
        <f>VLOOKUP($B150,'codes+languages2'!$A$2:$J$251,7)</f>
        <v>0</v>
      </c>
      <c r="K150" s="5">
        <f>VLOOKUP($B150,'codes+languages2'!$A$2:$J$251,8)</f>
        <v>0</v>
      </c>
      <c r="L150" s="5">
        <f>VLOOKUP($B150,'codes+languages2'!$A$2:$J$251,9)</f>
        <v>0</v>
      </c>
      <c r="M150" s="5">
        <f>VLOOKUP($B150,'codes+languages2'!$A$2:$J$251,10)</f>
        <v>0</v>
      </c>
    </row>
    <row r="151" spans="1:13" ht="15">
      <c r="A151" s="11" t="s">
        <v>1327</v>
      </c>
      <c r="B151" s="11" t="s">
        <v>1326</v>
      </c>
      <c r="C151" s="11" t="s">
        <v>1806</v>
      </c>
      <c r="D151" s="12">
        <v>478</v>
      </c>
      <c r="E151" s="13">
        <v>0</v>
      </c>
      <c r="F151" s="13">
        <v>0</v>
      </c>
      <c r="G151" s="5" t="str">
        <f ca="1">VLOOKUP(H151,'codes+languagesSimple'!$J$2:$K$212,2,FALSE)</f>
        <v>Arabic</v>
      </c>
      <c r="H151" s="5" t="str">
        <f ca="1">VLOOKUP($B151,'codes+languages2'!$A$2:$J$251,5)</f>
        <v>ar</v>
      </c>
      <c r="I151" s="5" t="str">
        <f ca="1">VLOOKUP($B151,'codes+languages2'!$A$2:$J$251,6)</f>
        <v>fr</v>
      </c>
      <c r="J151" s="5">
        <f>VLOOKUP($B151,'codes+languages2'!$A$2:$J$251,7)</f>
        <v>0</v>
      </c>
      <c r="K151" s="5">
        <f>VLOOKUP($B151,'codes+languages2'!$A$2:$J$251,8)</f>
        <v>0</v>
      </c>
      <c r="L151" s="5">
        <f>VLOOKUP($B151,'codes+languages2'!$A$2:$J$251,9)</f>
        <v>0</v>
      </c>
      <c r="M151" s="5">
        <f>VLOOKUP($B151,'codes+languages2'!$A$2:$J$251,10)</f>
        <v>0</v>
      </c>
    </row>
    <row r="152" spans="1:13" ht="15">
      <c r="A152" s="11" t="s">
        <v>1348</v>
      </c>
      <c r="B152" s="11" t="s">
        <v>1346</v>
      </c>
      <c r="C152" s="11" t="s">
        <v>1807</v>
      </c>
      <c r="D152" s="12">
        <v>480</v>
      </c>
      <c r="E152" s="13">
        <v>0</v>
      </c>
      <c r="F152" s="13">
        <v>0</v>
      </c>
      <c r="G152" s="5" t="e">
        <f ca="1">VLOOKUP(H152,'codes+languagesSimple'!$J$2:$K$212,2,FALSE)</f>
        <v>#N/A</v>
      </c>
      <c r="H152" s="5" t="str">
        <f ca="1">VLOOKUP($B152,'codes+languages2'!$A$2:$J$251,5)</f>
        <v>mfe</v>
      </c>
      <c r="I152" s="5" t="str">
        <f ca="1">VLOOKUP($B152,'codes+languages2'!$A$2:$J$251,6)</f>
        <v>fr</v>
      </c>
      <c r="J152" s="5" t="str">
        <f ca="1">VLOOKUP($B152,'codes+languages2'!$A$2:$J$251,7)</f>
        <v>en</v>
      </c>
      <c r="K152" s="5">
        <f>VLOOKUP($B152,'codes+languages2'!$A$2:$J$251,8)</f>
        <v>0</v>
      </c>
      <c r="L152" s="5">
        <f>VLOOKUP($B152,'codes+languages2'!$A$2:$J$251,9)</f>
        <v>0</v>
      </c>
      <c r="M152" s="5">
        <f>VLOOKUP($B152,'codes+languages2'!$A$2:$J$251,10)</f>
        <v>0</v>
      </c>
    </row>
    <row r="153" spans="1:13" ht="15">
      <c r="A153" s="11" t="s">
        <v>1655</v>
      </c>
      <c r="B153" s="11" t="s">
        <v>1654</v>
      </c>
      <c r="C153" s="11" t="s">
        <v>1808</v>
      </c>
      <c r="D153" s="12">
        <v>175</v>
      </c>
      <c r="E153" s="13">
        <v>0</v>
      </c>
      <c r="F153" s="13">
        <v>0</v>
      </c>
      <c r="G153" s="5" t="str">
        <f ca="1">VLOOKUP(H153,'codes+languagesSimple'!$J$2:$K$212,2,FALSE)</f>
        <v>French</v>
      </c>
      <c r="H153" s="5" t="str">
        <f ca="1">VLOOKUP($B153,'codes+languages2'!$A$2:$J$251,5)</f>
        <v>fr</v>
      </c>
      <c r="I153" s="5">
        <f>VLOOKUP($B153,'codes+languages2'!$A$2:$J$251,6)</f>
        <v>0</v>
      </c>
      <c r="J153" s="5">
        <f>VLOOKUP($B153,'codes+languages2'!$A$2:$J$251,7)</f>
        <v>0</v>
      </c>
      <c r="K153" s="5">
        <f>VLOOKUP($B153,'codes+languages2'!$A$2:$J$251,8)</f>
        <v>0</v>
      </c>
      <c r="L153" s="5">
        <f>VLOOKUP($B153,'codes+languages2'!$A$2:$J$251,9)</f>
        <v>0</v>
      </c>
      <c r="M153" s="5">
        <f>VLOOKUP($B153,'codes+languages2'!$A$2:$J$251,10)</f>
        <v>0</v>
      </c>
    </row>
    <row r="154" spans="1:13" ht="15">
      <c r="A154" s="11" t="s">
        <v>848</v>
      </c>
      <c r="B154" s="11" t="s">
        <v>1374</v>
      </c>
      <c r="C154" s="11" t="s">
        <v>1809</v>
      </c>
      <c r="D154" s="12">
        <v>484</v>
      </c>
      <c r="E154" s="13">
        <v>0</v>
      </c>
      <c r="F154" s="13">
        <v>0</v>
      </c>
      <c r="G154" s="5" t="str">
        <f ca="1">VLOOKUP(H154,'codes+languagesSimple'!$J$2:$K$212,2,FALSE)</f>
        <v>Spanish</v>
      </c>
      <c r="H154" s="5" t="str">
        <f ca="1">VLOOKUP($B154,'codes+languages2'!$A$2:$J$251,5)</f>
        <v>es</v>
      </c>
      <c r="I154" s="5">
        <f>VLOOKUP($B154,'codes+languages2'!$A$2:$J$251,6)</f>
        <v>0</v>
      </c>
      <c r="J154" s="5">
        <f>VLOOKUP($B154,'codes+languages2'!$A$2:$J$251,7)</f>
        <v>0</v>
      </c>
      <c r="K154" s="5">
        <f>VLOOKUP($B154,'codes+languages2'!$A$2:$J$251,8)</f>
        <v>0</v>
      </c>
      <c r="L154" s="5">
        <f>VLOOKUP($B154,'codes+languages2'!$A$2:$J$251,9)</f>
        <v>0</v>
      </c>
      <c r="M154" s="5">
        <f>VLOOKUP($B154,'codes+languages2'!$A$2:$J$251,10)</f>
        <v>0</v>
      </c>
    </row>
    <row r="155" spans="1:13" ht="15">
      <c r="A155" s="11" t="s">
        <v>721</v>
      </c>
      <c r="B155" s="11" t="s">
        <v>718</v>
      </c>
      <c r="C155" s="11" t="s">
        <v>1810</v>
      </c>
      <c r="D155" s="12">
        <v>583</v>
      </c>
      <c r="E155" s="13">
        <v>0</v>
      </c>
      <c r="F155" s="13">
        <v>0</v>
      </c>
      <c r="G155" s="5" t="str">
        <f ca="1">VLOOKUP(H155,'codes+languagesSimple'!$J$2:$K$212,2,FALSE)</f>
        <v>English</v>
      </c>
      <c r="H155" s="5" t="str">
        <f ca="1">VLOOKUP($B155,'codes+languages2'!$A$2:$J$251,5)</f>
        <v>en</v>
      </c>
      <c r="I155" s="5">
        <f>VLOOKUP($B155,'codes+languages2'!$A$2:$J$251,6)</f>
        <v>0</v>
      </c>
      <c r="J155" s="5">
        <f>VLOOKUP($B155,'codes+languages2'!$A$2:$J$251,7)</f>
        <v>0</v>
      </c>
      <c r="K155" s="5">
        <f>VLOOKUP($B155,'codes+languages2'!$A$2:$J$251,8)</f>
        <v>0</v>
      </c>
      <c r="L155" s="5">
        <f>VLOOKUP($B155,'codes+languages2'!$A$2:$J$251,9)</f>
        <v>0</v>
      </c>
      <c r="M155" s="5">
        <f>VLOOKUP($B155,'codes+languages2'!$A$2:$J$251,10)</f>
        <v>0</v>
      </c>
    </row>
    <row r="156" spans="1:13" ht="15">
      <c r="A156" s="11" t="s">
        <v>1811</v>
      </c>
      <c r="B156" s="11" t="s">
        <v>1242</v>
      </c>
      <c r="C156" s="11" t="s">
        <v>1812</v>
      </c>
      <c r="D156" s="12">
        <v>498</v>
      </c>
      <c r="E156" s="13">
        <v>0</v>
      </c>
      <c r="F156" s="13">
        <v>0</v>
      </c>
      <c r="G156" s="5" t="str">
        <f ca="1">VLOOKUP(H156,'codes+languagesSimple'!$J$2:$K$212,2,FALSE)</f>
        <v>Romanian</v>
      </c>
      <c r="H156" s="5" t="str">
        <f ca="1">VLOOKUP($B156,'codes+languages2'!$A$2:$J$251,5)</f>
        <v>ro</v>
      </c>
      <c r="I156" s="5" t="str">
        <f ca="1">VLOOKUP($B156,'codes+languages2'!$A$2:$J$251,6)</f>
        <v>ru</v>
      </c>
      <c r="J156" s="5" t="str">
        <f ca="1">VLOOKUP($B156,'codes+languages2'!$A$2:$J$251,7)</f>
        <v>uk</v>
      </c>
      <c r="K156" s="5">
        <f>VLOOKUP($B156,'codes+languages2'!$A$2:$J$251,8)</f>
        <v>0</v>
      </c>
      <c r="L156" s="5">
        <f>VLOOKUP($B156,'codes+languages2'!$A$2:$J$251,9)</f>
        <v>0</v>
      </c>
      <c r="M156" s="5">
        <f>VLOOKUP($B156,'codes+languages2'!$A$2:$J$251,10)</f>
        <v>0</v>
      </c>
    </row>
    <row r="157" spans="1:13" ht="15">
      <c r="A157" s="11" t="s">
        <v>1237</v>
      </c>
      <c r="B157" s="11" t="s">
        <v>1235</v>
      </c>
      <c r="C157" s="11" t="s">
        <v>1813</v>
      </c>
      <c r="D157" s="12">
        <v>492</v>
      </c>
      <c r="E157" s="13">
        <v>0</v>
      </c>
      <c r="F157" s="13">
        <v>0</v>
      </c>
      <c r="G157" s="5" t="str">
        <f ca="1">VLOOKUP(H157,'codes+languagesSimple'!$J$2:$K$212,2,FALSE)</f>
        <v>French</v>
      </c>
      <c r="H157" s="5" t="str">
        <f ca="1">VLOOKUP($B157,'codes+languages2'!$A$2:$J$251,5)</f>
        <v>fr</v>
      </c>
      <c r="I157" s="5">
        <f>VLOOKUP($B157,'codes+languages2'!$A$2:$J$251,6)</f>
        <v>0</v>
      </c>
      <c r="J157" s="5">
        <f>VLOOKUP($B157,'codes+languages2'!$A$2:$J$251,7)</f>
        <v>0</v>
      </c>
      <c r="K157" s="5">
        <f>VLOOKUP($B157,'codes+languages2'!$A$2:$J$251,8)</f>
        <v>0</v>
      </c>
      <c r="L157" s="5">
        <f>VLOOKUP($B157,'codes+languages2'!$A$2:$J$251,9)</f>
        <v>0</v>
      </c>
      <c r="M157" s="5">
        <f>VLOOKUP($B157,'codes+languages2'!$A$2:$J$251,10)</f>
        <v>0</v>
      </c>
    </row>
    <row r="158" spans="1:13" ht="15">
      <c r="A158" s="11" t="s">
        <v>854</v>
      </c>
      <c r="B158" s="11" t="s">
        <v>1304</v>
      </c>
      <c r="C158" s="11" t="s">
        <v>1814</v>
      </c>
      <c r="D158" s="12">
        <v>496</v>
      </c>
      <c r="E158" s="13">
        <v>0</v>
      </c>
      <c r="F158" s="13">
        <v>0</v>
      </c>
      <c r="G158" s="5" t="str">
        <f ca="1">VLOOKUP(H158,'codes+languagesSimple'!$J$2:$K$212,2,FALSE)</f>
        <v>Mongolian (Cyrillic)</v>
      </c>
      <c r="H158" s="5" t="str">
        <f ca="1">VLOOKUP($B158,'codes+languages2'!$A$2:$J$251,5)</f>
        <v>mn</v>
      </c>
      <c r="I158" s="5">
        <f>VLOOKUP($B158,'codes+languages2'!$A$2:$J$251,6)</f>
        <v>0</v>
      </c>
      <c r="J158" s="5">
        <f>VLOOKUP($B158,'codes+languages2'!$A$2:$J$251,7)</f>
        <v>0</v>
      </c>
      <c r="K158" s="5">
        <f>VLOOKUP($B158,'codes+languages2'!$A$2:$J$251,8)</f>
        <v>0</v>
      </c>
      <c r="L158" s="5">
        <f>VLOOKUP($B158,'codes+languages2'!$A$2:$J$251,9)</f>
        <v>0</v>
      </c>
      <c r="M158" s="5">
        <f>VLOOKUP($B158,'codes+languages2'!$A$2:$J$251,10)</f>
        <v>0</v>
      </c>
    </row>
    <row r="159" spans="1:13" ht="15">
      <c r="A159" s="11" t="s">
        <v>861</v>
      </c>
      <c r="B159" s="11" t="s">
        <v>1254</v>
      </c>
      <c r="C159" s="11" t="s">
        <v>1815</v>
      </c>
      <c r="D159" s="12">
        <v>499</v>
      </c>
      <c r="E159" s="13">
        <v>0</v>
      </c>
      <c r="F159" s="13">
        <v>0</v>
      </c>
      <c r="G159" s="5" t="e">
        <f ca="1">VLOOKUP(H159,'codes+languagesSimple'!$J$2:$K$212,2,FALSE)</f>
        <v>#N/A</v>
      </c>
      <c r="H159" s="5" t="str">
        <f ca="1">VLOOKUP($B159,'codes+languages2'!$A$2:$J$251,5)</f>
        <v>srp</v>
      </c>
      <c r="I159" s="5" t="str">
        <f ca="1">VLOOKUP($B159,'codes+languages2'!$A$2:$J$251,6)</f>
        <v>sr</v>
      </c>
      <c r="J159" s="5" t="str">
        <f ca="1">VLOOKUP($B159,'codes+languages2'!$A$2:$J$251,7)</f>
        <v>hr</v>
      </c>
      <c r="K159" s="5" t="str">
        <f ca="1">VLOOKUP($B159,'codes+languages2'!$A$2:$J$251,8)</f>
        <v>bs</v>
      </c>
      <c r="L159" s="5" t="str">
        <f ca="1">VLOOKUP($B159,'codes+languages2'!$A$2:$J$251,9)</f>
        <v>sq</v>
      </c>
      <c r="M159" s="5">
        <f>VLOOKUP($B159,'codes+languages2'!$A$2:$J$251,10)</f>
        <v>0</v>
      </c>
    </row>
    <row r="160" spans="1:13" ht="15">
      <c r="A160" s="11" t="s">
        <v>1335</v>
      </c>
      <c r="B160" s="11" t="s">
        <v>1333</v>
      </c>
      <c r="C160" s="11" t="s">
        <v>1816</v>
      </c>
      <c r="D160" s="12">
        <v>500</v>
      </c>
      <c r="E160" s="13">
        <v>0</v>
      </c>
      <c r="F160" s="13">
        <v>0</v>
      </c>
      <c r="G160" s="5" t="str">
        <f ca="1">VLOOKUP(H160,'codes+languagesSimple'!$J$2:$K$212,2,FALSE)</f>
        <v>English</v>
      </c>
      <c r="H160" s="5" t="str">
        <f ca="1">VLOOKUP($B160,'codes+languages2'!$A$2:$J$251,5)</f>
        <v>en</v>
      </c>
      <c r="I160" s="5">
        <f>VLOOKUP($B160,'codes+languages2'!$A$2:$J$251,6)</f>
        <v>0</v>
      </c>
      <c r="J160" s="5">
        <f>VLOOKUP($B160,'codes+languages2'!$A$2:$J$251,7)</f>
        <v>0</v>
      </c>
      <c r="K160" s="5">
        <f>VLOOKUP($B160,'codes+languages2'!$A$2:$J$251,8)</f>
        <v>0</v>
      </c>
      <c r="L160" s="5">
        <f>VLOOKUP($B160,'codes+languages2'!$A$2:$J$251,9)</f>
        <v>0</v>
      </c>
      <c r="M160" s="5">
        <f>VLOOKUP($B160,'codes+languages2'!$A$2:$J$251,10)</f>
        <v>0</v>
      </c>
    </row>
    <row r="161" spans="1:13" ht="15">
      <c r="A161" s="11" t="s">
        <v>869</v>
      </c>
      <c r="B161" s="11" t="s">
        <v>1226</v>
      </c>
      <c r="C161" s="11" t="s">
        <v>1817</v>
      </c>
      <c r="D161" s="12">
        <v>504</v>
      </c>
      <c r="E161" s="13">
        <v>0</v>
      </c>
      <c r="F161" s="13">
        <v>0</v>
      </c>
      <c r="G161" s="5" t="str">
        <f ca="1">VLOOKUP(H161,'codes+languagesSimple'!$J$2:$K$212,2,FALSE)</f>
        <v>French</v>
      </c>
      <c r="H161" s="5" t="str">
        <f ca="1">VLOOKUP($B161,'codes+languages2'!$A$2:$J$251,5)</f>
        <v>fr</v>
      </c>
      <c r="I161" s="5" t="str">
        <f ca="1">VLOOKUP($B161,'codes+languages2'!$A$2:$J$251,6)</f>
        <v>zgh</v>
      </c>
      <c r="J161" s="5" t="str">
        <f ca="1">VLOOKUP($B161,'codes+languages2'!$A$2:$J$251,7)</f>
        <v>ar</v>
      </c>
      <c r="K161" s="5">
        <f>VLOOKUP($B161,'codes+languages2'!$A$2:$J$251,8)</f>
        <v>0</v>
      </c>
      <c r="L161" s="5">
        <f>VLOOKUP($B161,'codes+languages2'!$A$2:$J$251,9)</f>
        <v>0</v>
      </c>
      <c r="M161" s="5">
        <f>VLOOKUP($B161,'codes+languages2'!$A$2:$J$251,10)</f>
        <v>0</v>
      </c>
    </row>
    <row r="162" spans="1:13" ht="15">
      <c r="A162" s="11" t="s">
        <v>1390</v>
      </c>
      <c r="B162" s="11" t="s">
        <v>1388</v>
      </c>
      <c r="C162" s="11" t="s">
        <v>1818</v>
      </c>
      <c r="D162" s="12">
        <v>508</v>
      </c>
      <c r="E162" s="13">
        <v>0</v>
      </c>
      <c r="F162" s="13">
        <v>0</v>
      </c>
      <c r="G162" s="5" t="str">
        <f ca="1">VLOOKUP(H162,'codes+languagesSimple'!$J$2:$K$212,2,FALSE)</f>
        <v>Portuguese</v>
      </c>
      <c r="H162" s="5" t="str">
        <f ca="1">VLOOKUP($B162,'codes+languages2'!$A$2:$J$251,5)</f>
        <v>pt</v>
      </c>
      <c r="I162" s="5">
        <f>VLOOKUP($B162,'codes+languages2'!$A$2:$J$251,6)</f>
        <v>0</v>
      </c>
      <c r="J162" s="5">
        <f>VLOOKUP($B162,'codes+languages2'!$A$2:$J$251,7)</f>
        <v>0</v>
      </c>
      <c r="K162" s="5">
        <f>VLOOKUP($B162,'codes+languages2'!$A$2:$J$251,8)</f>
        <v>0</v>
      </c>
      <c r="L162" s="5">
        <f>VLOOKUP($B162,'codes+languages2'!$A$2:$J$251,9)</f>
        <v>0</v>
      </c>
      <c r="M162" s="5">
        <f>VLOOKUP($B162,'codes+languages2'!$A$2:$J$251,10)</f>
        <v>0</v>
      </c>
    </row>
    <row r="163" spans="1:13" ht="15">
      <c r="A163" s="11" t="s">
        <v>1300</v>
      </c>
      <c r="B163" s="11" t="s">
        <v>1299</v>
      </c>
      <c r="C163" s="11" t="s">
        <v>1819</v>
      </c>
      <c r="D163" s="12">
        <v>104</v>
      </c>
      <c r="E163" s="13">
        <v>0</v>
      </c>
      <c r="F163" s="13">
        <v>0</v>
      </c>
      <c r="G163" s="5" t="e">
        <f ca="1">VLOOKUP(H163,'codes+languagesSimple'!$J$2:$K$212,2,FALSE)</f>
        <v>#N/A</v>
      </c>
      <c r="H163" s="5" t="str">
        <f ca="1">VLOOKUP($B163,'codes+languages2'!$A$2:$J$251,5)</f>
        <v>my</v>
      </c>
      <c r="I163" s="5">
        <f>VLOOKUP($B163,'codes+languages2'!$A$2:$J$251,6)</f>
        <v>0</v>
      </c>
      <c r="J163" s="5">
        <f>VLOOKUP($B163,'codes+languages2'!$A$2:$J$251,7)</f>
        <v>0</v>
      </c>
      <c r="K163" s="5">
        <f>VLOOKUP($B163,'codes+languages2'!$A$2:$J$251,8)</f>
        <v>0</v>
      </c>
      <c r="L163" s="5">
        <f>VLOOKUP($B163,'codes+languages2'!$A$2:$J$251,9)</f>
        <v>0</v>
      </c>
      <c r="M163" s="5">
        <f>VLOOKUP($B163,'codes+languages2'!$A$2:$J$251,10)</f>
        <v>0</v>
      </c>
    </row>
    <row r="164" spans="1:13" ht="15">
      <c r="A164" s="11" t="s">
        <v>1393</v>
      </c>
      <c r="B164" s="11" t="s">
        <v>1392</v>
      </c>
      <c r="C164" s="11" t="s">
        <v>1820</v>
      </c>
      <c r="D164" s="12">
        <v>516</v>
      </c>
      <c r="E164" s="13">
        <v>0</v>
      </c>
      <c r="F164" s="13">
        <v>0</v>
      </c>
      <c r="G164" s="5" t="str">
        <f ca="1">VLOOKUP(H164,'codes+languagesSimple'!$J$2:$K$212,2,FALSE)</f>
        <v>English</v>
      </c>
      <c r="H164" s="5" t="str">
        <f ca="1">VLOOKUP($B164,'codes+languages2'!$A$2:$J$251,5)</f>
        <v>en</v>
      </c>
      <c r="I164" s="5" t="str">
        <f ca="1">VLOOKUP($B164,'codes+languages2'!$A$2:$J$251,6)</f>
        <v>sf</v>
      </c>
      <c r="J164" s="5" t="str">
        <f ca="1">VLOOKUP($B164,'codes+languages2'!$A$2:$J$251,7)</f>
        <v>de</v>
      </c>
      <c r="K164" s="5">
        <f>VLOOKUP($B164,'codes+languages2'!$A$2:$J$251,8)</f>
        <v>0</v>
      </c>
      <c r="L164" s="5">
        <f>VLOOKUP($B164,'codes+languages2'!$A$2:$J$251,9)</f>
        <v>0</v>
      </c>
      <c r="M164" s="5">
        <f>VLOOKUP($B164,'codes+languages2'!$A$2:$J$251,10)</f>
        <v>0</v>
      </c>
    </row>
    <row r="165" spans="1:13" ht="15">
      <c r="A165" s="11" t="s">
        <v>1452</v>
      </c>
      <c r="B165" s="11" t="s">
        <v>1451</v>
      </c>
      <c r="C165" s="11" t="s">
        <v>1821</v>
      </c>
      <c r="D165" s="12">
        <v>520</v>
      </c>
      <c r="E165" s="13">
        <v>0</v>
      </c>
      <c r="F165" s="13">
        <v>0</v>
      </c>
      <c r="G165" s="5" t="e">
        <f ca="1">VLOOKUP(H165,'codes+languagesSimple'!$J$2:$K$212,2,FALSE)</f>
        <v>#N/A</v>
      </c>
      <c r="H165" s="5" t="str">
        <f ca="1">VLOOKUP($B165,'codes+languages2'!$A$2:$J$251,5)</f>
        <v>na</v>
      </c>
      <c r="I165" s="5" t="str">
        <f ca="1">VLOOKUP($B165,'codes+languages2'!$A$2:$J$251,6)</f>
        <v>en</v>
      </c>
      <c r="J165" s="5">
        <f>VLOOKUP($B165,'codes+languages2'!$A$2:$J$251,7)</f>
        <v>0</v>
      </c>
      <c r="K165" s="5">
        <f>VLOOKUP($B165,'codes+languages2'!$A$2:$J$251,8)</f>
        <v>0</v>
      </c>
      <c r="L165" s="5">
        <f>VLOOKUP($B165,'codes+languages2'!$A$2:$J$251,9)</f>
        <v>0</v>
      </c>
      <c r="M165" s="5">
        <f>VLOOKUP($B165,'codes+languages2'!$A$2:$J$251,10)</f>
        <v>0</v>
      </c>
    </row>
    <row r="166" spans="1:13" ht="15">
      <c r="A166" s="11" t="s">
        <v>877</v>
      </c>
      <c r="B166" s="11" t="s">
        <v>1447</v>
      </c>
      <c r="C166" s="11" t="s">
        <v>1822</v>
      </c>
      <c r="D166" s="12">
        <v>524</v>
      </c>
      <c r="E166" s="13">
        <v>0</v>
      </c>
      <c r="F166" s="13">
        <v>0</v>
      </c>
      <c r="G166" s="5" t="str">
        <f ca="1">VLOOKUP(H166,'codes+languagesSimple'!$J$2:$K$212,2,FALSE)</f>
        <v>Nepali</v>
      </c>
      <c r="H166" s="5" t="str">
        <f ca="1">VLOOKUP($B166,'codes+languages2'!$A$2:$J$251,5)</f>
        <v>ne</v>
      </c>
      <c r="I166" s="5">
        <f>VLOOKUP($B166,'codes+languages2'!$A$2:$J$251,6)</f>
        <v>0</v>
      </c>
      <c r="J166" s="5">
        <f>VLOOKUP($B166,'codes+languages2'!$A$2:$J$251,7)</f>
        <v>0</v>
      </c>
      <c r="K166" s="5">
        <f>VLOOKUP($B166,'codes+languages2'!$A$2:$J$251,8)</f>
        <v>0</v>
      </c>
      <c r="L166" s="5">
        <f>VLOOKUP($B166,'codes+languages2'!$A$2:$J$251,9)</f>
        <v>0</v>
      </c>
      <c r="M166" s="5">
        <f>VLOOKUP($B166,'codes+languages2'!$A$2:$J$251,10)</f>
        <v>0</v>
      </c>
    </row>
    <row r="167" spans="1:13" ht="15">
      <c r="A167" s="11" t="s">
        <v>1405</v>
      </c>
      <c r="B167" s="11" t="s">
        <v>1404</v>
      </c>
      <c r="C167" s="11" t="s">
        <v>1823</v>
      </c>
      <c r="D167" s="12">
        <v>540</v>
      </c>
      <c r="E167" s="13">
        <v>0</v>
      </c>
      <c r="F167" s="13">
        <v>0</v>
      </c>
      <c r="G167" s="5" t="str">
        <f ca="1">VLOOKUP(H167,'codes+languagesSimple'!$J$2:$K$212,2,FALSE)</f>
        <v>French</v>
      </c>
      <c r="H167" s="5" t="str">
        <f ca="1">VLOOKUP($B167,'codes+languages2'!$A$2:$J$251,5)</f>
        <v>fr</v>
      </c>
      <c r="I167" s="5">
        <f>VLOOKUP($B167,'codes+languages2'!$A$2:$J$251,6)</f>
        <v>0</v>
      </c>
      <c r="J167" s="5">
        <f>VLOOKUP($B167,'codes+languages2'!$A$2:$J$251,7)</f>
        <v>0</v>
      </c>
      <c r="K167" s="5">
        <f>VLOOKUP($B167,'codes+languages2'!$A$2:$J$251,8)</f>
        <v>0</v>
      </c>
      <c r="L167" s="5">
        <f>VLOOKUP($B167,'codes+languages2'!$A$2:$J$251,9)</f>
        <v>0</v>
      </c>
      <c r="M167" s="5">
        <f>VLOOKUP($B167,'codes+languages2'!$A$2:$J$251,10)</f>
        <v>0</v>
      </c>
    </row>
    <row r="168" spans="1:13" ht="15">
      <c r="A168" s="11" t="s">
        <v>902</v>
      </c>
      <c r="B168" s="11" t="s">
        <v>1469</v>
      </c>
      <c r="C168" s="11" t="s">
        <v>1824</v>
      </c>
      <c r="D168" s="12">
        <v>554</v>
      </c>
      <c r="E168" s="13">
        <v>0</v>
      </c>
      <c r="F168" s="13">
        <v>0</v>
      </c>
      <c r="G168" s="5" t="str">
        <f ca="1">VLOOKUP(H168,'codes+languagesSimple'!$J$2:$K$212,2,FALSE)</f>
        <v>Maori</v>
      </c>
      <c r="H168" s="5" t="str">
        <f ca="1">VLOOKUP($B168,'codes+languages2'!$A$2:$J$251,5)</f>
        <v>mi</v>
      </c>
      <c r="I168" s="5" t="str">
        <f ca="1">VLOOKUP($B168,'codes+languages2'!$A$2:$J$251,6)</f>
        <v>en</v>
      </c>
      <c r="J168" s="5">
        <f>VLOOKUP($B168,'codes+languages2'!$A$2:$J$251,7)</f>
        <v>0</v>
      </c>
      <c r="K168" s="5">
        <f>VLOOKUP($B168,'codes+languages2'!$A$2:$J$251,8)</f>
        <v>0</v>
      </c>
      <c r="L168" s="5">
        <f>VLOOKUP($B168,'codes+languages2'!$A$2:$J$251,9)</f>
        <v>0</v>
      </c>
      <c r="M168" s="5">
        <f>VLOOKUP($B168,'codes+languages2'!$A$2:$J$251,10)</f>
        <v>0</v>
      </c>
    </row>
    <row r="169" spans="1:13" ht="15">
      <c r="A169" s="11" t="s">
        <v>916</v>
      </c>
      <c r="B169" s="11" t="s">
        <v>1428</v>
      </c>
      <c r="C169" s="11" t="s">
        <v>1825</v>
      </c>
      <c r="D169" s="12">
        <v>558</v>
      </c>
      <c r="E169" s="13">
        <v>0</v>
      </c>
      <c r="F169" s="13">
        <v>0</v>
      </c>
      <c r="G169" s="5" t="str">
        <f ca="1">VLOOKUP(H169,'codes+languagesSimple'!$J$2:$K$212,2,FALSE)</f>
        <v>Spanish</v>
      </c>
      <c r="H169" s="5" t="str">
        <f ca="1">VLOOKUP($B169,'codes+languages2'!$A$2:$J$251,5)</f>
        <v>es</v>
      </c>
      <c r="I169" s="5">
        <f>VLOOKUP($B169,'codes+languages2'!$A$2:$J$251,6)</f>
        <v>0</v>
      </c>
      <c r="J169" s="5">
        <f>VLOOKUP($B169,'codes+languages2'!$A$2:$J$251,7)</f>
        <v>0</v>
      </c>
      <c r="K169" s="5">
        <f>VLOOKUP($B169,'codes+languages2'!$A$2:$J$251,8)</f>
        <v>0</v>
      </c>
      <c r="L169" s="5">
        <f>VLOOKUP($B169,'codes+languages2'!$A$2:$J$251,9)</f>
        <v>0</v>
      </c>
      <c r="M169" s="5">
        <f>VLOOKUP($B169,'codes+languages2'!$A$2:$J$251,10)</f>
        <v>0</v>
      </c>
    </row>
    <row r="170" spans="1:13" ht="15">
      <c r="A170" s="11" t="s">
        <v>1826</v>
      </c>
      <c r="B170" s="11" t="s">
        <v>1407</v>
      </c>
      <c r="C170" s="11" t="s">
        <v>1827</v>
      </c>
      <c r="D170" s="12">
        <v>562</v>
      </c>
      <c r="E170" s="13">
        <v>0</v>
      </c>
      <c r="F170" s="13">
        <v>0</v>
      </c>
      <c r="G170" s="5" t="str">
        <f ca="1">VLOOKUP(H170,'codes+languagesSimple'!$J$2:$K$212,2,FALSE)</f>
        <v>French</v>
      </c>
      <c r="H170" s="5" t="str">
        <f ca="1">VLOOKUP($B170,'codes+languages2'!$A$2:$J$251,5)</f>
        <v>fr</v>
      </c>
      <c r="I170" s="5">
        <f>VLOOKUP($B170,'codes+languages2'!$A$2:$J$251,6)</f>
        <v>0</v>
      </c>
      <c r="J170" s="5">
        <f>VLOOKUP($B170,'codes+languages2'!$A$2:$J$251,7)</f>
        <v>0</v>
      </c>
      <c r="K170" s="5">
        <f>VLOOKUP($B170,'codes+languages2'!$A$2:$J$251,8)</f>
        <v>0</v>
      </c>
      <c r="L170" s="5">
        <f>VLOOKUP($B170,'codes+languages2'!$A$2:$J$251,9)</f>
        <v>0</v>
      </c>
      <c r="M170" s="5">
        <f>VLOOKUP($B170,'codes+languages2'!$A$2:$J$251,10)</f>
        <v>0</v>
      </c>
    </row>
    <row r="171" spans="1:13" ht="15">
      <c r="A171" s="11" t="s">
        <v>924</v>
      </c>
      <c r="B171" s="11" t="s">
        <v>1424</v>
      </c>
      <c r="C171" s="11" t="s">
        <v>1828</v>
      </c>
      <c r="D171" s="12">
        <v>566</v>
      </c>
      <c r="E171" s="13">
        <v>0</v>
      </c>
      <c r="F171" s="13">
        <v>0</v>
      </c>
      <c r="G171" s="5" t="str">
        <f ca="1">VLOOKUP(H171,'codes+languagesSimple'!$J$2:$K$212,2,FALSE)</f>
        <v>English</v>
      </c>
      <c r="H171" s="5" t="str">
        <f ca="1">VLOOKUP($B171,'codes+languages2'!$A$2:$J$251,5)</f>
        <v>en</v>
      </c>
      <c r="I171" s="5">
        <f>VLOOKUP($B171,'codes+languages2'!$A$2:$J$251,6)</f>
        <v>0</v>
      </c>
      <c r="J171" s="5">
        <f>VLOOKUP($B171,'codes+languages2'!$A$2:$J$251,7)</f>
        <v>0</v>
      </c>
      <c r="K171" s="5">
        <f>VLOOKUP($B171,'codes+languages2'!$A$2:$J$251,8)</f>
        <v>0</v>
      </c>
      <c r="L171" s="5">
        <f>VLOOKUP($B171,'codes+languages2'!$A$2:$J$251,9)</f>
        <v>0</v>
      </c>
      <c r="M171" s="5">
        <f>VLOOKUP($B171,'codes+languages2'!$A$2:$J$251,10)</f>
        <v>0</v>
      </c>
    </row>
    <row r="172" spans="1:13" ht="15">
      <c r="A172" s="11" t="s">
        <v>1465</v>
      </c>
      <c r="B172" s="11" t="s">
        <v>1463</v>
      </c>
      <c r="C172" s="11" t="s">
        <v>1829</v>
      </c>
      <c r="D172" s="12">
        <v>570</v>
      </c>
      <c r="E172" s="13">
        <v>0</v>
      </c>
      <c r="F172" s="13">
        <v>0</v>
      </c>
      <c r="G172" s="5" t="e">
        <f ca="1">VLOOKUP(H172,'codes+languagesSimple'!$J$2:$K$212,2,FALSE)</f>
        <v>#N/A</v>
      </c>
      <c r="H172" s="5" t="str">
        <f ca="1">VLOOKUP($B172,'codes+languages2'!$A$2:$J$251,5)</f>
        <v>niu</v>
      </c>
      <c r="I172" s="5" t="str">
        <f ca="1">VLOOKUP($B172,'codes+languages2'!$A$2:$J$251,6)</f>
        <v>en</v>
      </c>
      <c r="J172" s="5">
        <f>VLOOKUP($B172,'codes+languages2'!$A$2:$J$251,7)</f>
        <v>0</v>
      </c>
      <c r="K172" s="5">
        <f>VLOOKUP($B172,'codes+languages2'!$A$2:$J$251,8)</f>
        <v>0</v>
      </c>
      <c r="L172" s="5">
        <f>VLOOKUP($B172,'codes+languages2'!$A$2:$J$251,9)</f>
        <v>0</v>
      </c>
      <c r="M172" s="5">
        <f>VLOOKUP($B172,'codes+languages2'!$A$2:$J$251,10)</f>
        <v>0</v>
      </c>
    </row>
    <row r="173" spans="1:13" ht="15">
      <c r="A173" s="11" t="s">
        <v>1415</v>
      </c>
      <c r="B173" s="11" t="s">
        <v>1413</v>
      </c>
      <c r="C173" s="11" t="s">
        <v>1830</v>
      </c>
      <c r="D173" s="12">
        <v>574</v>
      </c>
      <c r="E173" s="13">
        <v>0</v>
      </c>
      <c r="F173" s="13">
        <v>0</v>
      </c>
      <c r="G173" s="5" t="str">
        <f ca="1">VLOOKUP(H173,'codes+languagesSimple'!$J$2:$K$212,2,FALSE)</f>
        <v>English</v>
      </c>
      <c r="H173" s="5" t="str">
        <f ca="1">VLOOKUP($B173,'codes+languages2'!$A$2:$J$251,5)</f>
        <v>en</v>
      </c>
      <c r="I173" s="5" t="str">
        <f ca="1">VLOOKUP($B173,'codes+languages2'!$A$2:$J$251,6)</f>
        <v>pih</v>
      </c>
      <c r="J173" s="5">
        <f>VLOOKUP($B173,'codes+languages2'!$A$2:$J$251,7)</f>
        <v>0</v>
      </c>
      <c r="K173" s="5">
        <f>VLOOKUP($B173,'codes+languages2'!$A$2:$J$251,8)</f>
        <v>0</v>
      </c>
      <c r="L173" s="5">
        <f>VLOOKUP($B173,'codes+languages2'!$A$2:$J$251,9)</f>
        <v>0</v>
      </c>
      <c r="M173" s="5">
        <f>VLOOKUP($B173,'codes+languages2'!$A$2:$J$251,10)</f>
        <v>0</v>
      </c>
    </row>
    <row r="174" spans="1:13" ht="15">
      <c r="A174" s="11" t="s">
        <v>1831</v>
      </c>
      <c r="B174" s="11" t="s">
        <v>1321</v>
      </c>
      <c r="C174" s="11" t="s">
        <v>1832</v>
      </c>
      <c r="D174" s="12">
        <v>580</v>
      </c>
      <c r="E174" s="13">
        <v>0</v>
      </c>
      <c r="F174" s="13">
        <v>0</v>
      </c>
      <c r="G174" s="5" t="str">
        <f ca="1">VLOOKUP(H174,'codes+languagesSimple'!$J$2:$K$212,2,FALSE)</f>
        <v>English</v>
      </c>
      <c r="H174" s="5" t="str">
        <f ca="1">VLOOKUP($B174,'codes+languages2'!$A$2:$J$251,5)</f>
        <v>en</v>
      </c>
      <c r="I174" s="5" t="str">
        <f ca="1">VLOOKUP($B174,'codes+languages2'!$A$2:$J$251,6)</f>
        <v>ch</v>
      </c>
      <c r="J174" s="5">
        <f>VLOOKUP($B174,'codes+languages2'!$A$2:$J$251,7)</f>
        <v>0</v>
      </c>
      <c r="K174" s="5">
        <f>VLOOKUP($B174,'codes+languages2'!$A$2:$J$251,8)</f>
        <v>0</v>
      </c>
      <c r="L174" s="5">
        <f>VLOOKUP($B174,'codes+languages2'!$A$2:$J$251,9)</f>
        <v>0</v>
      </c>
      <c r="M174" s="5">
        <f>VLOOKUP($B174,'codes+languages2'!$A$2:$J$251,10)</f>
        <v>0</v>
      </c>
    </row>
    <row r="175" spans="1:13" ht="15">
      <c r="A175" s="11" t="s">
        <v>977</v>
      </c>
      <c r="B175" s="11" t="s">
        <v>1474</v>
      </c>
      <c r="C175" s="11" t="s">
        <v>1833</v>
      </c>
      <c r="D175" s="12">
        <v>512</v>
      </c>
      <c r="E175" s="13">
        <v>0</v>
      </c>
      <c r="F175" s="13">
        <v>0</v>
      </c>
      <c r="G175" s="5" t="str">
        <f ca="1">VLOOKUP(H175,'codes+languagesSimple'!$J$2:$K$212,2,FALSE)</f>
        <v>Arabic</v>
      </c>
      <c r="H175" s="5" t="str">
        <f ca="1">VLOOKUP($B175,'codes+languages2'!$A$2:$J$251,5)</f>
        <v>ar</v>
      </c>
      <c r="I175" s="5">
        <f>VLOOKUP($B175,'codes+languages2'!$A$2:$J$251,6)</f>
        <v>0</v>
      </c>
      <c r="J175" s="5">
        <f>VLOOKUP($B175,'codes+languages2'!$A$2:$J$251,7)</f>
        <v>0</v>
      </c>
      <c r="K175" s="5">
        <f>VLOOKUP($B175,'codes+languages2'!$A$2:$J$251,8)</f>
        <v>0</v>
      </c>
      <c r="L175" s="5">
        <f>VLOOKUP($B175,'codes+languages2'!$A$2:$J$251,9)</f>
        <v>0</v>
      </c>
      <c r="M175" s="5">
        <f>VLOOKUP($B175,'codes+languages2'!$A$2:$J$251,10)</f>
        <v>0</v>
      </c>
    </row>
    <row r="176" spans="1:13" ht="15">
      <c r="A176" s="11" t="s">
        <v>1488</v>
      </c>
      <c r="B176" s="11" t="s">
        <v>1487</v>
      </c>
      <c r="C176" s="11" t="s">
        <v>1834</v>
      </c>
      <c r="D176" s="12">
        <v>586</v>
      </c>
      <c r="E176" s="13">
        <v>0</v>
      </c>
      <c r="F176" s="13">
        <v>0</v>
      </c>
      <c r="G176" s="5" t="str">
        <f ca="1">VLOOKUP(H176,'codes+languagesSimple'!$J$2:$K$212,2,FALSE)</f>
        <v>English</v>
      </c>
      <c r="H176" s="5" t="str">
        <f ca="1">VLOOKUP($B176,'codes+languages2'!$A$2:$J$251,5)</f>
        <v>en</v>
      </c>
      <c r="I176" s="5" t="str">
        <f ca="1">VLOOKUP($B176,'codes+languages2'!$A$2:$J$251,6)</f>
        <v>ur</v>
      </c>
      <c r="J176" s="5">
        <f>VLOOKUP($B176,'codes+languages2'!$A$2:$J$251,7)</f>
        <v>0</v>
      </c>
      <c r="K176" s="5">
        <f>VLOOKUP($B176,'codes+languages2'!$A$2:$J$251,8)</f>
        <v>0</v>
      </c>
      <c r="L176" s="5">
        <f>VLOOKUP($B176,'codes+languages2'!$A$2:$J$251,9)</f>
        <v>0</v>
      </c>
      <c r="M176" s="5">
        <f>VLOOKUP($B176,'codes+languages2'!$A$2:$J$251,10)</f>
        <v>0</v>
      </c>
    </row>
    <row r="177" spans="1:13" ht="15">
      <c r="A177" s="11" t="s">
        <v>1506</v>
      </c>
      <c r="B177" s="11" t="s">
        <v>1505</v>
      </c>
      <c r="C177" s="11" t="s">
        <v>1835</v>
      </c>
      <c r="D177" s="12">
        <v>585</v>
      </c>
      <c r="E177" s="13">
        <v>0</v>
      </c>
      <c r="F177" s="13">
        <v>0</v>
      </c>
      <c r="G177" s="5" t="str">
        <f ca="1">VLOOKUP(H177,'codes+languagesSimple'!$J$2:$K$212,2,FALSE)</f>
        <v>English</v>
      </c>
      <c r="H177" s="5" t="str">
        <f ca="1">VLOOKUP($B177,'codes+languages2'!$A$2:$J$251,5)</f>
        <v>en</v>
      </c>
      <c r="I177" s="5" t="str">
        <f ca="1">VLOOKUP($B177,'codes+languages2'!$A$2:$J$251,6)</f>
        <v>pau</v>
      </c>
      <c r="J177" s="5" t="str">
        <f ca="1">VLOOKUP($B177,'codes+languages2'!$A$2:$J$251,7)</f>
        <v>ja</v>
      </c>
      <c r="K177" s="5" t="str">
        <f ca="1">VLOOKUP($B177,'codes+languages2'!$A$2:$J$251,8)</f>
        <v>sov</v>
      </c>
      <c r="L177" s="5" t="str">
        <f ca="1">VLOOKUP($B177,'codes+languages2'!$A$2:$J$251,9)</f>
        <v>tox</v>
      </c>
      <c r="M177" s="5">
        <f>VLOOKUP($B177,'codes+languages2'!$A$2:$J$251,10)</f>
        <v>0</v>
      </c>
    </row>
    <row r="178" spans="1:13" ht="15">
      <c r="A178" s="11" t="s">
        <v>1836</v>
      </c>
      <c r="B178" s="11" t="s">
        <v>1501</v>
      </c>
      <c r="C178" s="11" t="s">
        <v>1837</v>
      </c>
      <c r="D178" s="12">
        <v>275</v>
      </c>
      <c r="E178" s="13">
        <v>0</v>
      </c>
      <c r="F178" s="13">
        <v>0</v>
      </c>
      <c r="G178" s="5" t="str">
        <f ca="1">VLOOKUP(H178,'codes+languagesSimple'!$J$2:$K$212,2,FALSE)</f>
        <v>Arabic</v>
      </c>
      <c r="H178" s="5" t="str">
        <f ca="1">VLOOKUP($B178,'codes+languages2'!$A$2:$J$251,5)</f>
        <v>ar</v>
      </c>
      <c r="I178" s="5" t="str">
        <f ca="1">VLOOKUP($B178,'codes+languages2'!$A$2:$J$251,6)</f>
        <v>he</v>
      </c>
      <c r="J178" s="5">
        <f>VLOOKUP($B178,'codes+languages2'!$A$2:$J$251,7)</f>
        <v>0</v>
      </c>
      <c r="K178" s="5">
        <f>VLOOKUP($B178,'codes+languages2'!$A$2:$J$251,8)</f>
        <v>0</v>
      </c>
      <c r="L178" s="5">
        <f>VLOOKUP($B178,'codes+languages2'!$A$2:$J$251,9)</f>
        <v>0</v>
      </c>
      <c r="M178" s="5">
        <f>VLOOKUP($B178,'codes+languages2'!$A$2:$J$251,10)</f>
        <v>0</v>
      </c>
    </row>
    <row r="179" spans="1:13" ht="15">
      <c r="A179" s="11" t="s">
        <v>983</v>
      </c>
      <c r="B179" s="11" t="s">
        <v>1476</v>
      </c>
      <c r="C179" s="11" t="s">
        <v>1838</v>
      </c>
      <c r="D179" s="12">
        <v>591</v>
      </c>
      <c r="E179" s="13">
        <v>0</v>
      </c>
      <c r="F179" s="13">
        <v>0</v>
      </c>
      <c r="G179" s="5" t="str">
        <f ca="1">VLOOKUP(H179,'codes+languagesSimple'!$J$2:$K$212,2,FALSE)</f>
        <v>Spanish</v>
      </c>
      <c r="H179" s="5" t="str">
        <f ca="1">VLOOKUP($B179,'codes+languages2'!$A$2:$J$251,5)</f>
        <v>es</v>
      </c>
      <c r="I179" s="5">
        <f>VLOOKUP($B179,'codes+languages2'!$A$2:$J$251,6)</f>
        <v>0</v>
      </c>
      <c r="J179" s="5">
        <f>VLOOKUP($B179,'codes+languages2'!$A$2:$J$251,7)</f>
        <v>0</v>
      </c>
      <c r="K179" s="5">
        <f>VLOOKUP($B179,'codes+languages2'!$A$2:$J$251,8)</f>
        <v>0</v>
      </c>
      <c r="L179" s="5">
        <f>VLOOKUP($B179,'codes+languages2'!$A$2:$J$251,9)</f>
        <v>0</v>
      </c>
      <c r="M179" s="5">
        <f>VLOOKUP($B179,'codes+languages2'!$A$2:$J$251,10)</f>
        <v>0</v>
      </c>
    </row>
    <row r="180" spans="1:13" ht="15">
      <c r="A180" s="11" t="s">
        <v>1483</v>
      </c>
      <c r="B180" s="11" t="s">
        <v>1482</v>
      </c>
      <c r="C180" s="11" t="s">
        <v>1839</v>
      </c>
      <c r="D180" s="12">
        <v>598</v>
      </c>
      <c r="E180" s="13">
        <v>0</v>
      </c>
      <c r="F180" s="13">
        <v>0</v>
      </c>
      <c r="G180" s="5" t="str">
        <f ca="1">VLOOKUP(H180,'codes+languagesSimple'!$J$2:$K$212,2,FALSE)</f>
        <v>English</v>
      </c>
      <c r="H180" s="5" t="str">
        <f ca="1">VLOOKUP($B180,'codes+languages2'!$A$2:$J$251,5)</f>
        <v>en</v>
      </c>
      <c r="I180" s="5" t="str">
        <f ca="1">VLOOKUP($B180,'codes+languages2'!$A$2:$J$251,6)</f>
        <v>tpi</v>
      </c>
      <c r="J180" s="5" t="str">
        <f ca="1">VLOOKUP($B180,'codes+languages2'!$A$2:$J$251,7)</f>
        <v>ho</v>
      </c>
      <c r="K180" s="5">
        <f>VLOOKUP($B180,'codes+languages2'!$A$2:$J$251,8)</f>
        <v>0</v>
      </c>
      <c r="L180" s="5">
        <f>VLOOKUP($B180,'codes+languages2'!$A$2:$J$251,9)</f>
        <v>0</v>
      </c>
      <c r="M180" s="5">
        <f>VLOOKUP($B180,'codes+languages2'!$A$2:$J$251,10)</f>
        <v>0</v>
      </c>
    </row>
    <row r="181" spans="1:13" ht="15">
      <c r="A181" s="11" t="s">
        <v>990</v>
      </c>
      <c r="B181" s="11" t="s">
        <v>1509</v>
      </c>
      <c r="C181" s="11" t="s">
        <v>1840</v>
      </c>
      <c r="D181" s="12">
        <v>600</v>
      </c>
      <c r="E181" s="13">
        <v>0</v>
      </c>
      <c r="F181" s="13">
        <v>0</v>
      </c>
      <c r="G181" s="5" t="str">
        <f ca="1">VLOOKUP(H181,'codes+languagesSimple'!$J$2:$K$212,2,FALSE)</f>
        <v>Spanish</v>
      </c>
      <c r="H181" s="5" t="str">
        <f ca="1">VLOOKUP($B181,'codes+languages2'!$A$2:$J$251,5)</f>
        <v>es</v>
      </c>
      <c r="I181" s="5" t="str">
        <f ca="1">VLOOKUP($B181,'codes+languages2'!$A$2:$J$251,6)</f>
        <v>gn</v>
      </c>
      <c r="J181" s="5">
        <f>VLOOKUP($B181,'codes+languages2'!$A$2:$J$251,7)</f>
        <v>0</v>
      </c>
      <c r="K181" s="5">
        <f>VLOOKUP($B181,'codes+languages2'!$A$2:$J$251,8)</f>
        <v>0</v>
      </c>
      <c r="L181" s="5">
        <f>VLOOKUP($B181,'codes+languages2'!$A$2:$J$251,9)</f>
        <v>0</v>
      </c>
      <c r="M181" s="5">
        <f>VLOOKUP($B181,'codes+languages2'!$A$2:$J$251,10)</f>
        <v>0</v>
      </c>
    </row>
    <row r="182" spans="1:13" ht="15">
      <c r="A182" s="11" t="s">
        <v>1028</v>
      </c>
      <c r="B182" s="11" t="s">
        <v>1477</v>
      </c>
      <c r="C182" s="11" t="s">
        <v>1841</v>
      </c>
      <c r="D182" s="12">
        <v>604</v>
      </c>
      <c r="E182" s="13">
        <v>0</v>
      </c>
      <c r="F182" s="13">
        <v>0</v>
      </c>
      <c r="G182" s="5" t="str">
        <f ca="1">VLOOKUP(H182,'codes+languagesSimple'!$J$2:$K$212,2,FALSE)</f>
        <v>Spanish</v>
      </c>
      <c r="H182" s="5" t="str">
        <f ca="1">VLOOKUP($B182,'codes+languages2'!$A$2:$J$251,5)</f>
        <v>es</v>
      </c>
      <c r="I182" s="5">
        <f>VLOOKUP($B182,'codes+languages2'!$A$2:$J$251,6)</f>
        <v>0</v>
      </c>
      <c r="J182" s="5">
        <f>VLOOKUP($B182,'codes+languages2'!$A$2:$J$251,7)</f>
        <v>0</v>
      </c>
      <c r="K182" s="5">
        <f>VLOOKUP($B182,'codes+languages2'!$A$2:$J$251,8)</f>
        <v>0</v>
      </c>
      <c r="L182" s="5">
        <f>VLOOKUP($B182,'codes+languages2'!$A$2:$J$251,9)</f>
        <v>0</v>
      </c>
      <c r="M182" s="5">
        <f>VLOOKUP($B182,'codes+languages2'!$A$2:$J$251,10)</f>
        <v>0</v>
      </c>
    </row>
    <row r="183" spans="1:13" ht="15">
      <c r="A183" s="11" t="s">
        <v>1842</v>
      </c>
      <c r="B183" s="11" t="s">
        <v>1485</v>
      </c>
      <c r="C183" s="11" t="s">
        <v>1843</v>
      </c>
      <c r="D183" s="12">
        <v>608</v>
      </c>
      <c r="E183" s="13">
        <v>0</v>
      </c>
      <c r="F183" s="13">
        <v>0</v>
      </c>
      <c r="G183" s="5" t="str">
        <f ca="1">VLOOKUP(H183,'codes+languagesSimple'!$J$2:$K$212,2,FALSE)</f>
        <v>English</v>
      </c>
      <c r="H183" s="5" t="str">
        <f ca="1">VLOOKUP($B183,'codes+languages2'!$A$2:$J$251,5)</f>
        <v>en</v>
      </c>
      <c r="I183" s="5" t="str">
        <f ca="1">VLOOKUP($B183,'codes+languages2'!$A$2:$J$251,6)</f>
        <v>tl</v>
      </c>
      <c r="J183" s="5">
        <f>VLOOKUP($B183,'codes+languages2'!$A$2:$J$251,7)</f>
        <v>0</v>
      </c>
      <c r="K183" s="5">
        <f>VLOOKUP($B183,'codes+languages2'!$A$2:$J$251,8)</f>
        <v>0</v>
      </c>
      <c r="L183" s="5">
        <f>VLOOKUP($B183,'codes+languages2'!$A$2:$J$251,9)</f>
        <v>0</v>
      </c>
      <c r="M183" s="5">
        <f>VLOOKUP($B183,'codes+languages2'!$A$2:$J$251,10)</f>
        <v>0</v>
      </c>
    </row>
    <row r="184" spans="1:13" ht="15">
      <c r="A184" s="11" t="s">
        <v>1498</v>
      </c>
      <c r="B184" s="11" t="s">
        <v>1497</v>
      </c>
      <c r="C184" s="11" t="s">
        <v>1844</v>
      </c>
      <c r="D184" s="12">
        <v>612</v>
      </c>
      <c r="E184" s="13">
        <v>0</v>
      </c>
      <c r="F184" s="13">
        <v>0</v>
      </c>
      <c r="G184" s="5" t="str">
        <f ca="1">VLOOKUP(H184,'codes+languagesSimple'!$J$2:$K$212,2,FALSE)</f>
        <v>English</v>
      </c>
      <c r="H184" s="5" t="str">
        <f ca="1">VLOOKUP($B184,'codes+languages2'!$A$2:$J$251,5)</f>
        <v>en</v>
      </c>
      <c r="I184" s="5" t="str">
        <f ca="1">VLOOKUP($B184,'codes+languages2'!$A$2:$J$251,6)</f>
        <v>pih</v>
      </c>
      <c r="J184" s="5">
        <f>VLOOKUP($B184,'codes+languages2'!$A$2:$J$251,7)</f>
        <v>0</v>
      </c>
      <c r="K184" s="5">
        <f>VLOOKUP($B184,'codes+languages2'!$A$2:$J$251,8)</f>
        <v>0</v>
      </c>
      <c r="L184" s="5">
        <f>VLOOKUP($B184,'codes+languages2'!$A$2:$J$251,9)</f>
        <v>0</v>
      </c>
      <c r="M184" s="5">
        <f>VLOOKUP($B184,'codes+languages2'!$A$2:$J$251,10)</f>
        <v>0</v>
      </c>
    </row>
    <row r="185" spans="1:13" ht="15">
      <c r="A185" s="11" t="s">
        <v>1067</v>
      </c>
      <c r="B185" s="11" t="s">
        <v>1499</v>
      </c>
      <c r="C185" s="11" t="s">
        <v>1845</v>
      </c>
      <c r="D185" s="12">
        <v>630</v>
      </c>
      <c r="E185" s="13">
        <v>0</v>
      </c>
      <c r="F185" s="13">
        <v>0</v>
      </c>
      <c r="G185" s="5" t="str">
        <f ca="1">VLOOKUP(H185,'codes+languagesSimple'!$J$2:$K$212,2,FALSE)</f>
        <v>Spanish</v>
      </c>
      <c r="H185" s="5" t="str">
        <f ca="1">VLOOKUP($B185,'codes+languages2'!$A$2:$J$251,5)</f>
        <v>es</v>
      </c>
      <c r="I185" s="5" t="str">
        <f ca="1">VLOOKUP($B185,'codes+languages2'!$A$2:$J$251,6)</f>
        <v>en</v>
      </c>
      <c r="J185" s="5">
        <f>VLOOKUP($B185,'codes+languages2'!$A$2:$J$251,7)</f>
        <v>0</v>
      </c>
      <c r="K185" s="5">
        <f>VLOOKUP($B185,'codes+languages2'!$A$2:$J$251,8)</f>
        <v>0</v>
      </c>
      <c r="L185" s="5">
        <f>VLOOKUP($B185,'codes+languages2'!$A$2:$J$251,9)</f>
        <v>0</v>
      </c>
      <c r="M185" s="5">
        <f>VLOOKUP($B185,'codes+languages2'!$A$2:$J$251,10)</f>
        <v>0</v>
      </c>
    </row>
    <row r="186" spans="1:13" ht="15">
      <c r="A186" s="11" t="s">
        <v>1072</v>
      </c>
      <c r="B186" s="11" t="s">
        <v>1511</v>
      </c>
      <c r="C186" s="11" t="s">
        <v>1846</v>
      </c>
      <c r="D186" s="12">
        <v>634</v>
      </c>
      <c r="E186" s="13">
        <v>0</v>
      </c>
      <c r="F186" s="13">
        <v>0</v>
      </c>
      <c r="G186" s="5" t="str">
        <f ca="1">VLOOKUP(H186,'codes+languagesSimple'!$J$2:$K$212,2,FALSE)</f>
        <v>Arabic</v>
      </c>
      <c r="H186" s="5" t="str">
        <f ca="1">VLOOKUP($B186,'codes+languages2'!$A$2:$J$251,5)</f>
        <v>ar</v>
      </c>
      <c r="I186" s="5">
        <f>VLOOKUP($B186,'codes+languages2'!$A$2:$J$251,6)</f>
        <v>0</v>
      </c>
      <c r="J186" s="5">
        <f>VLOOKUP($B186,'codes+languages2'!$A$2:$J$251,7)</f>
        <v>0</v>
      </c>
      <c r="K186" s="5">
        <f>VLOOKUP($B186,'codes+languages2'!$A$2:$J$251,8)</f>
        <v>0</v>
      </c>
      <c r="L186" s="5">
        <f>VLOOKUP($B186,'codes+languages2'!$A$2:$J$251,9)</f>
        <v>0</v>
      </c>
      <c r="M186" s="5">
        <f>VLOOKUP($B186,'codes+languages2'!$A$2:$J$251,10)</f>
        <v>0</v>
      </c>
    </row>
    <row r="187" spans="1:13" ht="15">
      <c r="A187" s="11" t="s">
        <v>1847</v>
      </c>
      <c r="B187" s="11" t="s">
        <v>1289</v>
      </c>
      <c r="C187" s="11" t="s">
        <v>1848</v>
      </c>
      <c r="D187" s="12">
        <v>807</v>
      </c>
      <c r="E187" s="13">
        <v>0</v>
      </c>
      <c r="F187" s="13">
        <v>0</v>
      </c>
      <c r="G187" s="5" t="str">
        <f ca="1">VLOOKUP(H187,'codes+languagesSimple'!$J$2:$K$212,2,FALSE)</f>
        <v>Macedonian (FYROM)</v>
      </c>
      <c r="H187" s="5" t="str">
        <f ca="1">VLOOKUP($B187,'codes+languages2'!$A$2:$J$251,5)</f>
        <v>mk</v>
      </c>
      <c r="I187" s="5">
        <f>VLOOKUP($B187,'codes+languages2'!$A$2:$J$251,6)</f>
        <v>0</v>
      </c>
      <c r="J187" s="5">
        <f>VLOOKUP($B187,'codes+languages2'!$A$2:$J$251,7)</f>
        <v>0</v>
      </c>
      <c r="K187" s="5">
        <f>VLOOKUP($B187,'codes+languages2'!$A$2:$J$251,8)</f>
        <v>0</v>
      </c>
      <c r="L187" s="5">
        <f>VLOOKUP($B187,'codes+languages2'!$A$2:$J$251,9)</f>
        <v>0</v>
      </c>
      <c r="M187" s="5">
        <f>VLOOKUP($B187,'codes+languages2'!$A$2:$J$251,10)</f>
        <v>0</v>
      </c>
    </row>
    <row r="188" spans="1:13" ht="15">
      <c r="A188" s="11" t="s">
        <v>1849</v>
      </c>
      <c r="B188" s="11" t="s">
        <v>1521</v>
      </c>
      <c r="C188" s="11" t="s">
        <v>1850</v>
      </c>
      <c r="D188" s="12">
        <v>643</v>
      </c>
      <c r="E188" s="13">
        <v>0</v>
      </c>
      <c r="F188" s="13">
        <v>0</v>
      </c>
      <c r="G188" s="5" t="str">
        <f ca="1">VLOOKUP(H188,'codes+languagesSimple'!$J$2:$K$212,2,FALSE)</f>
        <v>Russian</v>
      </c>
      <c r="H188" s="5" t="str">
        <f ca="1">VLOOKUP($B188,'codes+languages2'!$A$2:$J$251,5)</f>
        <v>ru</v>
      </c>
      <c r="I188" s="5">
        <f>VLOOKUP($B188,'codes+languages2'!$A$2:$J$251,6)</f>
        <v>0</v>
      </c>
      <c r="J188" s="5">
        <f>VLOOKUP($B188,'codes+languages2'!$A$2:$J$251,7)</f>
        <v>0</v>
      </c>
      <c r="K188" s="5">
        <f>VLOOKUP($B188,'codes+languages2'!$A$2:$J$251,8)</f>
        <v>0</v>
      </c>
      <c r="L188" s="5">
        <f>VLOOKUP($B188,'codes+languages2'!$A$2:$J$251,9)</f>
        <v>0</v>
      </c>
      <c r="M188" s="5">
        <f>VLOOKUP($B188,'codes+languages2'!$A$2:$J$251,10)</f>
        <v>0</v>
      </c>
    </row>
    <row r="189" spans="1:13" ht="15">
      <c r="A189" s="11" t="s">
        <v>1121</v>
      </c>
      <c r="B189" s="11" t="s">
        <v>1523</v>
      </c>
      <c r="C189" s="11" t="s">
        <v>1851</v>
      </c>
      <c r="D189" s="12">
        <v>646</v>
      </c>
      <c r="E189" s="13">
        <v>0</v>
      </c>
      <c r="F189" s="13">
        <v>0</v>
      </c>
      <c r="G189" s="5" t="str">
        <f ca="1">VLOOKUP(H189,'codes+languagesSimple'!$J$2:$K$212,2,FALSE)</f>
        <v>Kinyarwanda</v>
      </c>
      <c r="H189" s="5" t="str">
        <f ca="1">VLOOKUP($B189,'codes+languages2'!$A$2:$J$251,5)</f>
        <v>rw</v>
      </c>
      <c r="I189" s="5" t="str">
        <f ca="1">VLOOKUP($B189,'codes+languages2'!$A$2:$J$251,6)</f>
        <v>fr</v>
      </c>
      <c r="J189" s="5" t="str">
        <f ca="1">VLOOKUP($B189,'codes+languages2'!$A$2:$J$251,7)</f>
        <v>en</v>
      </c>
      <c r="K189" s="5">
        <f>VLOOKUP($B189,'codes+languages2'!$A$2:$J$251,8)</f>
        <v>0</v>
      </c>
      <c r="L189" s="5">
        <f>VLOOKUP($B189,'codes+languages2'!$A$2:$J$251,9)</f>
        <v>0</v>
      </c>
      <c r="M189" s="5">
        <f>VLOOKUP($B189,'codes+languages2'!$A$2:$J$251,10)</f>
        <v>0</v>
      </c>
    </row>
    <row r="190" spans="1:13" ht="15">
      <c r="A190" s="11" t="s">
        <v>1852</v>
      </c>
      <c r="B190" s="11" t="s">
        <v>1513</v>
      </c>
      <c r="C190" s="11" t="s">
        <v>1853</v>
      </c>
      <c r="D190" s="12">
        <v>638</v>
      </c>
      <c r="E190" s="13">
        <v>0</v>
      </c>
      <c r="F190" s="13">
        <v>0</v>
      </c>
      <c r="G190" s="5" t="str">
        <f ca="1">VLOOKUP(H190,'codes+languagesSimple'!$J$2:$K$212,2,FALSE)</f>
        <v>French</v>
      </c>
      <c r="H190" s="5" t="str">
        <f ca="1">VLOOKUP($B190,'codes+languages2'!$A$2:$J$251,5)</f>
        <v>fr</v>
      </c>
      <c r="I190" s="5">
        <f>VLOOKUP($B190,'codes+languages2'!$A$2:$J$251,6)</f>
        <v>0</v>
      </c>
      <c r="J190" s="5">
        <f>VLOOKUP($B190,'codes+languages2'!$A$2:$J$251,7)</f>
        <v>0</v>
      </c>
      <c r="K190" s="5">
        <f>VLOOKUP($B190,'codes+languages2'!$A$2:$J$251,8)</f>
        <v>0</v>
      </c>
      <c r="L190" s="5">
        <f>VLOOKUP($B190,'codes+languages2'!$A$2:$J$251,9)</f>
        <v>0</v>
      </c>
      <c r="M190" s="5">
        <f>VLOOKUP($B190,'codes+languages2'!$A$2:$J$251,10)</f>
        <v>0</v>
      </c>
    </row>
    <row r="191" spans="1:13" ht="15">
      <c r="A191" s="11" t="s">
        <v>1854</v>
      </c>
      <c r="B191" s="11" t="s">
        <v>256</v>
      </c>
      <c r="C191" s="11" t="s">
        <v>1855</v>
      </c>
      <c r="D191" s="12">
        <v>652</v>
      </c>
      <c r="E191" s="13">
        <v>0</v>
      </c>
      <c r="F191" s="13">
        <v>0</v>
      </c>
      <c r="G191" s="5" t="str">
        <f ca="1">VLOOKUP(H191,'codes+languagesSimple'!$J$2:$K$212,2,FALSE)</f>
        <v>French</v>
      </c>
      <c r="H191" s="5" t="str">
        <f ca="1">VLOOKUP($B191,'codes+languages2'!$A$2:$J$251,5)</f>
        <v>fr</v>
      </c>
      <c r="I191" s="5">
        <f>VLOOKUP($B191,'codes+languages2'!$A$2:$J$251,6)</f>
        <v>0</v>
      </c>
      <c r="J191" s="5">
        <f>VLOOKUP($B191,'codes+languages2'!$A$2:$J$251,7)</f>
        <v>0</v>
      </c>
      <c r="K191" s="5">
        <f>VLOOKUP($B191,'codes+languages2'!$A$2:$J$251,8)</f>
        <v>0</v>
      </c>
      <c r="L191" s="5">
        <f>VLOOKUP($B191,'codes+languages2'!$A$2:$J$251,9)</f>
        <v>0</v>
      </c>
      <c r="M191" s="5">
        <f>VLOOKUP($B191,'codes+languages2'!$A$2:$J$251,10)</f>
        <v>0</v>
      </c>
    </row>
    <row r="192" spans="1:13" ht="15">
      <c r="A192" s="11" t="s">
        <v>1856</v>
      </c>
      <c r="B192" s="11" t="s">
        <v>1541</v>
      </c>
      <c r="C192" s="11" t="s">
        <v>1857</v>
      </c>
      <c r="D192" s="12">
        <v>654</v>
      </c>
      <c r="E192" s="13">
        <v>0</v>
      </c>
      <c r="F192" s="13">
        <v>0</v>
      </c>
      <c r="G192" s="5" t="str">
        <f ca="1">VLOOKUP(H192,'codes+languagesSimple'!$J$2:$K$212,2,FALSE)</f>
        <v>English</v>
      </c>
      <c r="H192" s="5" t="str">
        <f ca="1">VLOOKUP($B192,'codes+languages2'!$A$2:$J$251,5)</f>
        <v>en</v>
      </c>
      <c r="I192" s="5">
        <f>VLOOKUP($B192,'codes+languages2'!$A$2:$J$251,6)</f>
        <v>0</v>
      </c>
      <c r="J192" s="5">
        <f>VLOOKUP($B192,'codes+languages2'!$A$2:$J$251,7)</f>
        <v>0</v>
      </c>
      <c r="K192" s="5">
        <f>VLOOKUP($B192,'codes+languages2'!$A$2:$J$251,8)</f>
        <v>0</v>
      </c>
      <c r="L192" s="5">
        <f>VLOOKUP($B192,'codes+languages2'!$A$2:$J$251,9)</f>
        <v>0</v>
      </c>
      <c r="M192" s="5">
        <f>VLOOKUP($B192,'codes+languages2'!$A$2:$J$251,10)</f>
        <v>0</v>
      </c>
    </row>
    <row r="193" spans="1:13" ht="15">
      <c r="A193" s="11" t="s">
        <v>1092</v>
      </c>
      <c r="B193" s="11" t="s">
        <v>1089</v>
      </c>
      <c r="C193" s="11" t="s">
        <v>1858</v>
      </c>
      <c r="D193" s="12">
        <v>659</v>
      </c>
      <c r="E193" s="13">
        <v>0</v>
      </c>
      <c r="F193" s="13">
        <v>0</v>
      </c>
      <c r="G193" s="5" t="str">
        <f ca="1">VLOOKUP(H193,'codes+languagesSimple'!$J$2:$K$212,2,FALSE)</f>
        <v>English</v>
      </c>
      <c r="H193" s="5" t="str">
        <f ca="1">VLOOKUP($B193,'codes+languages2'!$A$2:$J$251,5)</f>
        <v>en</v>
      </c>
      <c r="I193" s="5">
        <f>VLOOKUP($B193,'codes+languages2'!$A$2:$J$251,6)</f>
        <v>0</v>
      </c>
      <c r="J193" s="5">
        <f>VLOOKUP($B193,'codes+languages2'!$A$2:$J$251,7)</f>
        <v>0</v>
      </c>
      <c r="K193" s="5">
        <f>VLOOKUP($B193,'codes+languages2'!$A$2:$J$251,8)</f>
        <v>0</v>
      </c>
      <c r="L193" s="5">
        <f>VLOOKUP($B193,'codes+languages2'!$A$2:$J$251,9)</f>
        <v>0</v>
      </c>
      <c r="M193" s="5">
        <f>VLOOKUP($B193,'codes+languages2'!$A$2:$J$251,10)</f>
        <v>0</v>
      </c>
    </row>
    <row r="194" spans="1:13" ht="15">
      <c r="A194" s="11" t="s">
        <v>1163</v>
      </c>
      <c r="B194" s="11" t="s">
        <v>1161</v>
      </c>
      <c r="C194" s="11" t="s">
        <v>1859</v>
      </c>
      <c r="D194" s="12">
        <v>662</v>
      </c>
      <c r="E194" s="13">
        <v>0</v>
      </c>
      <c r="F194" s="13">
        <v>0</v>
      </c>
      <c r="G194" s="5" t="str">
        <f ca="1">VLOOKUP(H194,'codes+languagesSimple'!$J$2:$K$212,2,FALSE)</f>
        <v>English</v>
      </c>
      <c r="H194" s="5" t="str">
        <f ca="1">VLOOKUP($B194,'codes+languages2'!$A$2:$J$251,5)</f>
        <v>en</v>
      </c>
      <c r="I194" s="5">
        <f>VLOOKUP($B194,'codes+languages2'!$A$2:$J$251,6)</f>
        <v>0</v>
      </c>
      <c r="J194" s="5">
        <f>VLOOKUP($B194,'codes+languages2'!$A$2:$J$251,7)</f>
        <v>0</v>
      </c>
      <c r="K194" s="5">
        <f>VLOOKUP($B194,'codes+languages2'!$A$2:$J$251,8)</f>
        <v>0</v>
      </c>
      <c r="L194" s="5">
        <f>VLOOKUP($B194,'codes+languages2'!$A$2:$J$251,9)</f>
        <v>0</v>
      </c>
      <c r="M194" s="5">
        <f>VLOOKUP($B194,'codes+languages2'!$A$2:$J$251,10)</f>
        <v>0</v>
      </c>
    </row>
    <row r="195" spans="1:13" ht="15">
      <c r="A195" s="11" t="s">
        <v>1272</v>
      </c>
      <c r="B195" s="11" t="s">
        <v>1270</v>
      </c>
      <c r="C195" s="11" t="s">
        <v>1860</v>
      </c>
      <c r="D195" s="12">
        <v>663</v>
      </c>
      <c r="E195" s="13">
        <v>0</v>
      </c>
      <c r="F195" s="13">
        <v>0</v>
      </c>
      <c r="G195" s="5" t="str">
        <f ca="1">VLOOKUP(H195,'codes+languagesSimple'!$J$2:$K$212,2,FALSE)</f>
        <v>French</v>
      </c>
      <c r="H195" s="5" t="str">
        <f ca="1">VLOOKUP($B195,'codes+languages2'!$A$2:$J$251,5)</f>
        <v>fr</v>
      </c>
      <c r="I195" s="5">
        <f>VLOOKUP($B195,'codes+languages2'!$A$2:$J$251,6)</f>
        <v>0</v>
      </c>
      <c r="J195" s="5">
        <f>VLOOKUP($B195,'codes+languages2'!$A$2:$J$251,7)</f>
        <v>0</v>
      </c>
      <c r="K195" s="5">
        <f>VLOOKUP($B195,'codes+languages2'!$A$2:$J$251,8)</f>
        <v>0</v>
      </c>
      <c r="L195" s="5">
        <f>VLOOKUP($B195,'codes+languages2'!$A$2:$J$251,9)</f>
        <v>0</v>
      </c>
      <c r="M195" s="5">
        <f>VLOOKUP($B195,'codes+languages2'!$A$2:$J$251,10)</f>
        <v>0</v>
      </c>
    </row>
    <row r="196" spans="1:13" ht="15">
      <c r="A196" s="11" t="s">
        <v>1495</v>
      </c>
      <c r="B196" s="11" t="s">
        <v>1494</v>
      </c>
      <c r="C196" s="11" t="s">
        <v>1861</v>
      </c>
      <c r="D196" s="12">
        <v>666</v>
      </c>
      <c r="E196" s="13">
        <v>0</v>
      </c>
      <c r="F196" s="13">
        <v>0</v>
      </c>
      <c r="G196" s="5" t="str">
        <f ca="1">VLOOKUP(H196,'codes+languagesSimple'!$J$2:$K$212,2,FALSE)</f>
        <v>French</v>
      </c>
      <c r="H196" s="5" t="str">
        <f ca="1">VLOOKUP($B196,'codes+languages2'!$A$2:$J$251,5)</f>
        <v>fr</v>
      </c>
      <c r="I196" s="5">
        <f>VLOOKUP($B196,'codes+languages2'!$A$2:$J$251,6)</f>
        <v>0</v>
      </c>
      <c r="J196" s="5">
        <f>VLOOKUP($B196,'codes+languages2'!$A$2:$J$251,7)</f>
        <v>0</v>
      </c>
      <c r="K196" s="5">
        <f>VLOOKUP($B196,'codes+languages2'!$A$2:$J$251,8)</f>
        <v>0</v>
      </c>
      <c r="L196" s="5">
        <f>VLOOKUP($B196,'codes+languages2'!$A$2:$J$251,9)</f>
        <v>0</v>
      </c>
      <c r="M196" s="5">
        <f>VLOOKUP($B196,'codes+languages2'!$A$2:$J$251,10)</f>
        <v>0</v>
      </c>
    </row>
    <row r="197" spans="1:13" ht="15">
      <c r="A197" s="11" t="s">
        <v>1633</v>
      </c>
      <c r="B197" s="11" t="s">
        <v>1632</v>
      </c>
      <c r="C197" s="11" t="s">
        <v>1862</v>
      </c>
      <c r="D197" s="12">
        <v>670</v>
      </c>
      <c r="E197" s="13">
        <v>0</v>
      </c>
      <c r="F197" s="13">
        <v>0</v>
      </c>
      <c r="G197" s="5" t="str">
        <f ca="1">VLOOKUP(H197,'codes+languagesSimple'!$J$2:$K$212,2,FALSE)</f>
        <v>English</v>
      </c>
      <c r="H197" s="5" t="str">
        <f ca="1">VLOOKUP($B197,'codes+languages2'!$A$2:$J$251,5)</f>
        <v>en</v>
      </c>
      <c r="I197" s="5">
        <f>VLOOKUP($B197,'codes+languages2'!$A$2:$J$251,6)</f>
        <v>0</v>
      </c>
      <c r="J197" s="5">
        <f>VLOOKUP($B197,'codes+languages2'!$A$2:$J$251,7)</f>
        <v>0</v>
      </c>
      <c r="K197" s="5">
        <f>VLOOKUP($B197,'codes+languages2'!$A$2:$J$251,8)</f>
        <v>0</v>
      </c>
      <c r="L197" s="5">
        <f>VLOOKUP($B197,'codes+languages2'!$A$2:$J$251,9)</f>
        <v>0</v>
      </c>
      <c r="M197" s="5">
        <f>VLOOKUP($B197,'codes+languages2'!$A$2:$J$251,10)</f>
        <v>0</v>
      </c>
    </row>
    <row r="198" spans="1:13" ht="15">
      <c r="A198" s="11" t="s">
        <v>1650</v>
      </c>
      <c r="B198" s="11" t="s">
        <v>1649</v>
      </c>
      <c r="C198" s="11" t="s">
        <v>1863</v>
      </c>
      <c r="D198" s="12">
        <v>882</v>
      </c>
      <c r="E198" s="13">
        <v>0</v>
      </c>
      <c r="F198" s="13">
        <v>0</v>
      </c>
      <c r="G198" s="5" t="e">
        <f ca="1">VLOOKUP(H198,'codes+languagesSimple'!$J$2:$K$212,2,FALSE)</f>
        <v>#N/A</v>
      </c>
      <c r="H198" s="5" t="str">
        <f ca="1">VLOOKUP($B198,'codes+languages2'!$A$2:$J$251,5)</f>
        <v>sm</v>
      </c>
      <c r="I198" s="5" t="str">
        <f ca="1">VLOOKUP($B198,'codes+languages2'!$A$2:$J$251,6)</f>
        <v>en</v>
      </c>
      <c r="J198" s="5">
        <f>VLOOKUP($B198,'codes+languages2'!$A$2:$J$251,7)</f>
        <v>0</v>
      </c>
      <c r="K198" s="5">
        <f>VLOOKUP($B198,'codes+languages2'!$A$2:$J$251,8)</f>
        <v>0</v>
      </c>
      <c r="L198" s="5">
        <f>VLOOKUP($B198,'codes+languages2'!$A$2:$J$251,9)</f>
        <v>0</v>
      </c>
      <c r="M198" s="5">
        <f>VLOOKUP($B198,'codes+languages2'!$A$2:$J$251,10)</f>
        <v>0</v>
      </c>
    </row>
    <row r="199" spans="1:13" ht="15">
      <c r="A199" s="11" t="s">
        <v>1553</v>
      </c>
      <c r="B199" s="11" t="s">
        <v>1552</v>
      </c>
      <c r="C199" s="11" t="s">
        <v>1864</v>
      </c>
      <c r="D199" s="12">
        <v>674</v>
      </c>
      <c r="E199" s="13">
        <v>0</v>
      </c>
      <c r="F199" s="13">
        <v>0</v>
      </c>
      <c r="G199" s="5" t="str">
        <f ca="1">VLOOKUP(H199,'codes+languagesSimple'!$J$2:$K$212,2,FALSE)</f>
        <v>Italian</v>
      </c>
      <c r="H199" s="5" t="str">
        <f ca="1">VLOOKUP($B199,'codes+languages2'!$A$2:$J$251,5)</f>
        <v>it</v>
      </c>
      <c r="I199" s="5">
        <f>VLOOKUP($B199,'codes+languages2'!$A$2:$J$251,6)</f>
        <v>0</v>
      </c>
      <c r="J199" s="5">
        <f>VLOOKUP($B199,'codes+languages2'!$A$2:$J$251,7)</f>
        <v>0</v>
      </c>
      <c r="K199" s="5">
        <f>VLOOKUP($B199,'codes+languages2'!$A$2:$J$251,8)</f>
        <v>0</v>
      </c>
      <c r="L199" s="5">
        <f>VLOOKUP($B199,'codes+languages2'!$A$2:$J$251,9)</f>
        <v>0</v>
      </c>
      <c r="M199" s="5">
        <f>VLOOKUP($B199,'codes+languages2'!$A$2:$J$251,10)</f>
        <v>0</v>
      </c>
    </row>
    <row r="200" spans="1:13" ht="15">
      <c r="A200" s="11" t="s">
        <v>1865</v>
      </c>
      <c r="B200" s="11" t="s">
        <v>1562</v>
      </c>
      <c r="C200" s="11" t="s">
        <v>1866</v>
      </c>
      <c r="D200" s="12">
        <v>678</v>
      </c>
      <c r="E200" s="13">
        <v>0</v>
      </c>
      <c r="F200" s="13">
        <v>0</v>
      </c>
      <c r="G200" s="5" t="str">
        <f ca="1">VLOOKUP(H200,'codes+languagesSimple'!$J$2:$K$212,2,FALSE)</f>
        <v>Portuguese</v>
      </c>
      <c r="H200" s="5" t="str">
        <f ca="1">VLOOKUP($B200,'codes+languages2'!$A$2:$J$251,5)</f>
        <v>pt</v>
      </c>
      <c r="I200" s="5">
        <f>VLOOKUP($B200,'codes+languages2'!$A$2:$J$251,6)</f>
        <v>0</v>
      </c>
      <c r="J200" s="5">
        <f>VLOOKUP($B200,'codes+languages2'!$A$2:$J$251,7)</f>
        <v>0</v>
      </c>
      <c r="K200" s="5">
        <f>VLOOKUP($B200,'codes+languages2'!$A$2:$J$251,8)</f>
        <v>0</v>
      </c>
      <c r="L200" s="5">
        <f>VLOOKUP($B200,'codes+languages2'!$A$2:$J$251,9)</f>
        <v>0</v>
      </c>
      <c r="M200" s="5">
        <f>VLOOKUP($B200,'codes+languages2'!$A$2:$J$251,10)</f>
        <v>0</v>
      </c>
    </row>
    <row r="201" spans="1:13" ht="15">
      <c r="A201" s="11" t="s">
        <v>1132</v>
      </c>
      <c r="B201" s="11" t="s">
        <v>1526</v>
      </c>
      <c r="C201" s="11" t="s">
        <v>1867</v>
      </c>
      <c r="D201" s="12">
        <v>682</v>
      </c>
      <c r="E201" s="13">
        <v>0</v>
      </c>
      <c r="F201" s="13">
        <v>0</v>
      </c>
      <c r="G201" s="5" t="str">
        <f ca="1">VLOOKUP(H201,'codes+languagesSimple'!$J$2:$K$212,2,FALSE)</f>
        <v>Arabic</v>
      </c>
      <c r="H201" s="5" t="str">
        <f ca="1">VLOOKUP($B201,'codes+languages2'!$A$2:$J$251,5)</f>
        <v>ar</v>
      </c>
      <c r="I201" s="5">
        <f>VLOOKUP($B201,'codes+languages2'!$A$2:$J$251,6)</f>
        <v>0</v>
      </c>
      <c r="J201" s="5">
        <f>VLOOKUP($B201,'codes+languages2'!$A$2:$J$251,7)</f>
        <v>0</v>
      </c>
      <c r="K201" s="5">
        <f>VLOOKUP($B201,'codes+languages2'!$A$2:$J$251,8)</f>
        <v>0</v>
      </c>
      <c r="L201" s="5">
        <f>VLOOKUP($B201,'codes+languages2'!$A$2:$J$251,9)</f>
        <v>0</v>
      </c>
      <c r="M201" s="5">
        <f>VLOOKUP($B201,'codes+languages2'!$A$2:$J$251,10)</f>
        <v>0</v>
      </c>
    </row>
    <row r="202" spans="1:13" ht="15">
      <c r="A202" s="11" t="s">
        <v>1137</v>
      </c>
      <c r="B202" s="11" t="s">
        <v>1554</v>
      </c>
      <c r="C202" s="11" t="s">
        <v>1868</v>
      </c>
      <c r="D202" s="12">
        <v>686</v>
      </c>
      <c r="E202" s="13">
        <v>0</v>
      </c>
      <c r="F202" s="13">
        <v>0</v>
      </c>
      <c r="G202" s="5" t="str">
        <f ca="1">VLOOKUP(H202,'codes+languagesSimple'!$J$2:$K$212,2,FALSE)</f>
        <v>French</v>
      </c>
      <c r="H202" s="5" t="str">
        <f ca="1">VLOOKUP($B202,'codes+languages2'!$A$2:$J$251,5)</f>
        <v>fr</v>
      </c>
      <c r="I202" s="5">
        <f>VLOOKUP($B202,'codes+languages2'!$A$2:$J$251,6)</f>
        <v>0</v>
      </c>
      <c r="J202" s="5">
        <f>VLOOKUP($B202,'codes+languages2'!$A$2:$J$251,7)</f>
        <v>0</v>
      </c>
      <c r="K202" s="5">
        <f>VLOOKUP($B202,'codes+languages2'!$A$2:$J$251,8)</f>
        <v>0</v>
      </c>
      <c r="L202" s="5">
        <f>VLOOKUP($B202,'codes+languages2'!$A$2:$J$251,9)</f>
        <v>0</v>
      </c>
      <c r="M202" s="5">
        <f>VLOOKUP($B202,'codes+languages2'!$A$2:$J$251,10)</f>
        <v>0</v>
      </c>
    </row>
    <row r="203" spans="1:13" ht="15">
      <c r="A203" s="11" t="s">
        <v>1145</v>
      </c>
      <c r="B203" s="11" t="s">
        <v>1518</v>
      </c>
      <c r="C203" s="11" t="s">
        <v>1869</v>
      </c>
      <c r="D203" s="12">
        <v>688</v>
      </c>
      <c r="E203" s="13">
        <v>0</v>
      </c>
      <c r="F203" s="13">
        <v>0</v>
      </c>
      <c r="G203" s="5" t="str">
        <f ca="1">VLOOKUP(H203,'codes+languagesSimple'!$J$2:$K$212,2,FALSE)</f>
        <v>Serbian (Cyrillic)</v>
      </c>
      <c r="H203" s="5" t="str">
        <f ca="1">VLOOKUP($B203,'codes+languages2'!$A$2:$J$251,5)</f>
        <v>sr</v>
      </c>
      <c r="I203" s="5" t="str">
        <f ca="1">VLOOKUP($B203,'codes+languages2'!$A$2:$J$251,6)</f>
        <v>sr-Latn</v>
      </c>
      <c r="J203" s="5">
        <f>VLOOKUP($B203,'codes+languages2'!$A$2:$J$251,7)</f>
        <v>0</v>
      </c>
      <c r="K203" s="5">
        <f>VLOOKUP($B203,'codes+languages2'!$A$2:$J$251,8)</f>
        <v>0</v>
      </c>
      <c r="L203" s="5">
        <f>VLOOKUP($B203,'codes+languages2'!$A$2:$J$251,9)</f>
        <v>0</v>
      </c>
      <c r="M203" s="5">
        <f>VLOOKUP($B203,'codes+languages2'!$A$2:$J$251,10)</f>
        <v>0</v>
      </c>
    </row>
    <row r="204" spans="1:13" ht="15">
      <c r="A204" s="11" t="s">
        <v>1531</v>
      </c>
      <c r="B204" s="11" t="s">
        <v>1530</v>
      </c>
      <c r="C204" s="11" t="s">
        <v>1870</v>
      </c>
      <c r="D204" s="12">
        <v>690</v>
      </c>
      <c r="E204" s="13">
        <v>0</v>
      </c>
      <c r="F204" s="13">
        <v>0</v>
      </c>
      <c r="G204" s="5" t="str">
        <f ca="1">VLOOKUP(H204,'codes+languagesSimple'!$J$2:$K$212,2,FALSE)</f>
        <v>French</v>
      </c>
      <c r="H204" s="5" t="str">
        <f ca="1">VLOOKUP($B204,'codes+languages2'!$A$2:$J$251,5)</f>
        <v>fr</v>
      </c>
      <c r="I204" s="5" t="str">
        <f ca="1">VLOOKUP($B204,'codes+languages2'!$A$2:$J$251,6)</f>
        <v>en</v>
      </c>
      <c r="J204" s="5" t="str">
        <f ca="1">VLOOKUP($B204,'codes+languages2'!$A$2:$J$251,7)</f>
        <v>crs</v>
      </c>
      <c r="K204" s="5">
        <f>VLOOKUP($B204,'codes+languages2'!$A$2:$J$251,8)</f>
        <v>0</v>
      </c>
      <c r="L204" s="5">
        <f>VLOOKUP($B204,'codes+languages2'!$A$2:$J$251,9)</f>
        <v>0</v>
      </c>
      <c r="M204" s="5">
        <f>VLOOKUP($B204,'codes+languages2'!$A$2:$J$251,10)</f>
        <v>0</v>
      </c>
    </row>
    <row r="205" spans="1:13" ht="15">
      <c r="A205" s="11" t="s">
        <v>1551</v>
      </c>
      <c r="B205" s="11" t="s">
        <v>1550</v>
      </c>
      <c r="C205" s="11" t="s">
        <v>1871</v>
      </c>
      <c r="D205" s="12">
        <v>694</v>
      </c>
      <c r="E205" s="13">
        <v>0</v>
      </c>
      <c r="F205" s="13">
        <v>0</v>
      </c>
      <c r="G205" s="5" t="str">
        <f ca="1">VLOOKUP(H205,'codes+languagesSimple'!$J$2:$K$212,2,FALSE)</f>
        <v>English</v>
      </c>
      <c r="H205" s="5" t="str">
        <f ca="1">VLOOKUP($B205,'codes+languages2'!$A$2:$J$251,5)</f>
        <v>en</v>
      </c>
      <c r="I205" s="5">
        <f>VLOOKUP($B205,'codes+languages2'!$A$2:$J$251,6)</f>
        <v>0</v>
      </c>
      <c r="J205" s="5">
        <f>VLOOKUP($B205,'codes+languages2'!$A$2:$J$251,7)</f>
        <v>0</v>
      </c>
      <c r="K205" s="5">
        <f>VLOOKUP($B205,'codes+languages2'!$A$2:$J$251,8)</f>
        <v>0</v>
      </c>
      <c r="L205" s="5">
        <f>VLOOKUP($B205,'codes+languages2'!$A$2:$J$251,9)</f>
        <v>0</v>
      </c>
      <c r="M205" s="5">
        <f>VLOOKUP($B205,'codes+languages2'!$A$2:$J$251,10)</f>
        <v>0</v>
      </c>
    </row>
    <row r="206" spans="1:13" ht="15">
      <c r="A206" s="11" t="s">
        <v>1166</v>
      </c>
      <c r="B206" s="11" t="s">
        <v>1539</v>
      </c>
      <c r="C206" s="11" t="s">
        <v>1872</v>
      </c>
      <c r="D206" s="12">
        <v>702</v>
      </c>
      <c r="E206" s="13">
        <v>0</v>
      </c>
      <c r="F206" s="13">
        <v>0</v>
      </c>
      <c r="G206" s="5" t="e">
        <f ca="1">VLOOKUP(H206,'codes+languagesSimple'!$J$2:$K$212,2,FALSE)</f>
        <v>#N/A</v>
      </c>
      <c r="H206" s="5" t="str">
        <f ca="1">VLOOKUP($B206,'codes+languages2'!$A$2:$J$251,5)</f>
        <v>zh-hans</v>
      </c>
      <c r="I206" s="5" t="str">
        <f ca="1">VLOOKUP($B206,'codes+languages2'!$A$2:$J$251,6)</f>
        <v>en</v>
      </c>
      <c r="J206" s="5" t="str">
        <f ca="1">VLOOKUP($B206,'codes+languages2'!$A$2:$J$251,7)</f>
        <v>ms</v>
      </c>
      <c r="K206" s="5" t="str">
        <f ca="1">VLOOKUP($B206,'codes+languages2'!$A$2:$J$251,8)</f>
        <v>ta</v>
      </c>
      <c r="L206" s="5">
        <f>VLOOKUP($B206,'codes+languages2'!$A$2:$J$251,9)</f>
        <v>0</v>
      </c>
      <c r="M206" s="5">
        <f>VLOOKUP($B206,'codes+languages2'!$A$2:$J$251,10)</f>
        <v>0</v>
      </c>
    </row>
    <row r="207" spans="1:13" ht="15">
      <c r="A207" s="11" t="s">
        <v>1873</v>
      </c>
      <c r="B207" s="11" t="s">
        <v>1569</v>
      </c>
      <c r="C207" s="11" t="s">
        <v>1874</v>
      </c>
      <c r="D207" s="12">
        <v>534</v>
      </c>
      <c r="E207" s="13">
        <v>0</v>
      </c>
      <c r="F207" s="13">
        <v>0</v>
      </c>
      <c r="G207" s="5" t="str">
        <f ca="1">VLOOKUP(H207,'codes+languagesSimple'!$J$2:$K$212,2,FALSE)</f>
        <v>Dutch</v>
      </c>
      <c r="H207" s="5" t="str">
        <f ca="1">VLOOKUP($B207,'codes+languages2'!$A$2:$J$251,5)</f>
        <v>nl</v>
      </c>
      <c r="I207" s="5" t="str">
        <f ca="1">VLOOKUP($B207,'codes+languages2'!$A$2:$J$251,6)</f>
        <v>en</v>
      </c>
      <c r="J207" s="5">
        <f>VLOOKUP($B207,'codes+languages2'!$A$2:$J$251,7)</f>
        <v>0</v>
      </c>
      <c r="K207" s="5">
        <f>VLOOKUP($B207,'codes+languages2'!$A$2:$J$251,8)</f>
        <v>0</v>
      </c>
      <c r="L207" s="5">
        <f>VLOOKUP($B207,'codes+languages2'!$A$2:$J$251,9)</f>
        <v>0</v>
      </c>
      <c r="M207" s="5">
        <f>VLOOKUP($B207,'codes+languages2'!$A$2:$J$251,10)</f>
        <v>0</v>
      </c>
    </row>
    <row r="208" spans="1:13" ht="15">
      <c r="A208" s="11" t="s">
        <v>1529</v>
      </c>
      <c r="B208" s="11" t="s">
        <v>1528</v>
      </c>
      <c r="C208" s="11" t="s">
        <v>1875</v>
      </c>
      <c r="D208" s="12">
        <v>90</v>
      </c>
      <c r="E208" s="13">
        <v>0</v>
      </c>
      <c r="F208" s="13">
        <v>0</v>
      </c>
      <c r="G208" s="5" t="str">
        <f ca="1">VLOOKUP(H208,'codes+languagesSimple'!$J$2:$K$212,2,FALSE)</f>
        <v>English</v>
      </c>
      <c r="H208" s="5" t="str">
        <f ca="1">VLOOKUP($B208,'codes+languages2'!$A$2:$J$251,5)</f>
        <v>en</v>
      </c>
      <c r="I208" s="5">
        <f>VLOOKUP($B208,'codes+languages2'!$A$2:$J$251,6)</f>
        <v>0</v>
      </c>
      <c r="J208" s="5">
        <f>VLOOKUP($B208,'codes+languages2'!$A$2:$J$251,7)</f>
        <v>0</v>
      </c>
      <c r="K208" s="5">
        <f>VLOOKUP($B208,'codes+languages2'!$A$2:$J$251,8)</f>
        <v>0</v>
      </c>
      <c r="L208" s="5">
        <f>VLOOKUP($B208,'codes+languages2'!$A$2:$J$251,9)</f>
        <v>0</v>
      </c>
      <c r="M208" s="5">
        <f>VLOOKUP($B208,'codes+languages2'!$A$2:$J$251,10)</f>
        <v>0</v>
      </c>
    </row>
    <row r="209" spans="1:13" ht="15">
      <c r="A209" s="11" t="s">
        <v>1557</v>
      </c>
      <c r="B209" s="11" t="s">
        <v>1556</v>
      </c>
      <c r="C209" s="11" t="s">
        <v>1876</v>
      </c>
      <c r="D209" s="12">
        <v>706</v>
      </c>
      <c r="E209" s="13">
        <v>0</v>
      </c>
      <c r="F209" s="13">
        <v>0</v>
      </c>
      <c r="G209" s="5" t="e">
        <f ca="1">VLOOKUP(H209,'codes+languagesSimple'!$J$2:$K$212,2,FALSE)</f>
        <v>#N/A</v>
      </c>
      <c r="H209" s="5" t="str">
        <f ca="1">VLOOKUP($B209,'codes+languages2'!$A$2:$J$251,5)</f>
        <v>so</v>
      </c>
      <c r="I209" s="5" t="str">
        <f ca="1">VLOOKUP($B209,'codes+languages2'!$A$2:$J$251,6)</f>
        <v>ar</v>
      </c>
      <c r="J209" s="5">
        <f>VLOOKUP($B209,'codes+languages2'!$A$2:$J$251,7)</f>
        <v>0</v>
      </c>
      <c r="K209" s="5">
        <f>VLOOKUP($B209,'codes+languages2'!$A$2:$J$251,8)</f>
        <v>0</v>
      </c>
      <c r="L209" s="5">
        <f>VLOOKUP($B209,'codes+languages2'!$A$2:$J$251,9)</f>
        <v>0</v>
      </c>
      <c r="M209" s="5">
        <f>VLOOKUP($B209,'codes+languages2'!$A$2:$J$251,10)</f>
        <v>0</v>
      </c>
    </row>
    <row r="210" spans="1:13" ht="15">
      <c r="A210" s="11" t="s">
        <v>1191</v>
      </c>
      <c r="B210" s="11" t="s">
        <v>1656</v>
      </c>
      <c r="C210" s="11" t="s">
        <v>1877</v>
      </c>
      <c r="D210" s="12">
        <v>710</v>
      </c>
      <c r="E210" s="13">
        <v>0</v>
      </c>
      <c r="F210" s="13">
        <v>0</v>
      </c>
      <c r="G210" s="5" t="str">
        <f ca="1">VLOOKUP(H210,'codes+languagesSimple'!$J$2:$K$212,2,FALSE)</f>
        <v>English</v>
      </c>
      <c r="H210" s="5" t="str">
        <f ca="1">VLOOKUP($B210,'codes+languages2'!$A$2:$J$251,5)</f>
        <v>en</v>
      </c>
      <c r="I210" s="5" t="str">
        <f ca="1">VLOOKUP($B210,'codes+languages2'!$A$2:$J$251,6)</f>
        <v>af</v>
      </c>
      <c r="J210" s="5" t="str">
        <f ca="1">VLOOKUP($B210,'codes+languages2'!$A$2:$J$251,7)</f>
        <v>st</v>
      </c>
      <c r="K210" s="5" t="str">
        <f ca="1">VLOOKUP($B210,'codes+languages2'!$A$2:$J$251,8)</f>
        <v>tn</v>
      </c>
      <c r="L210" s="5" t="str">
        <f ca="1">VLOOKUP($B210,'codes+languages2'!$A$2:$J$251,9)</f>
        <v>xh</v>
      </c>
      <c r="M210" s="5" t="str">
        <f ca="1">VLOOKUP($B210,'codes+languages2'!$A$2:$J$251,10)</f>
        <v>zu</v>
      </c>
    </row>
    <row r="211" spans="1:13" ht="15">
      <c r="A211" s="11" t="s">
        <v>862</v>
      </c>
      <c r="B211" s="11" t="s">
        <v>860</v>
      </c>
      <c r="C211" s="11" t="s">
        <v>1878</v>
      </c>
      <c r="D211" s="12">
        <v>239</v>
      </c>
      <c r="E211" s="13">
        <v>0</v>
      </c>
      <c r="F211" s="13">
        <v>0</v>
      </c>
      <c r="G211" s="5" t="str">
        <f ca="1">VLOOKUP(H211,'codes+languagesSimple'!$J$2:$K$212,2,FALSE)</f>
        <v>English</v>
      </c>
      <c r="H211" s="5" t="str">
        <f ca="1">VLOOKUP($B211,'codes+languages2'!$A$2:$J$251,5)</f>
        <v>en</v>
      </c>
      <c r="I211" s="5">
        <f>VLOOKUP($B211,'codes+languages2'!$A$2:$J$251,6)</f>
        <v>0</v>
      </c>
      <c r="J211" s="5">
        <f>VLOOKUP($B211,'codes+languages2'!$A$2:$J$251,7)</f>
        <v>0</v>
      </c>
      <c r="K211" s="5">
        <f>VLOOKUP($B211,'codes+languages2'!$A$2:$J$251,8)</f>
        <v>0</v>
      </c>
      <c r="L211" s="5">
        <f>VLOOKUP($B211,'codes+languages2'!$A$2:$J$251,9)</f>
        <v>0</v>
      </c>
      <c r="M211" s="5">
        <f>VLOOKUP($B211,'codes+languages2'!$A$2:$J$251,10)</f>
        <v>0</v>
      </c>
    </row>
    <row r="212" spans="1:13" ht="15">
      <c r="A212" s="11" t="s">
        <v>1567</v>
      </c>
      <c r="B212" s="11" t="s">
        <v>1565</v>
      </c>
      <c r="C212" s="11" t="s">
        <v>1879</v>
      </c>
      <c r="D212" s="12">
        <v>728</v>
      </c>
      <c r="E212" s="13">
        <v>0</v>
      </c>
      <c r="F212" s="13">
        <v>0</v>
      </c>
      <c r="G212" s="5" t="str">
        <f ca="1">VLOOKUP(H212,'codes+languagesSimple'!$J$2:$K$212,2,FALSE)</f>
        <v>Dutch</v>
      </c>
      <c r="H212" s="5" t="str">
        <f ca="1">VLOOKUP($B212,'codes+languages2'!$A$2:$J$251,5)</f>
        <v>nl</v>
      </c>
      <c r="I212" s="5">
        <f>VLOOKUP($B212,'codes+languages2'!$A$2:$J$251,6)</f>
        <v>0</v>
      </c>
      <c r="J212" s="5">
        <f>VLOOKUP($B212,'codes+languages2'!$A$2:$J$251,7)</f>
        <v>0</v>
      </c>
      <c r="K212" s="5">
        <f>VLOOKUP($B212,'codes+languages2'!$A$2:$J$251,8)</f>
        <v>0</v>
      </c>
      <c r="L212" s="5">
        <f>VLOOKUP($B212,'codes+languages2'!$A$2:$J$251,9)</f>
        <v>0</v>
      </c>
      <c r="M212" s="5">
        <f>VLOOKUP($B212,'codes+languages2'!$A$2:$J$251,10)</f>
        <v>0</v>
      </c>
    </row>
    <row r="213" spans="1:13" ht="15">
      <c r="A213" s="11" t="s">
        <v>1173</v>
      </c>
      <c r="B213" s="11" t="s">
        <v>1171</v>
      </c>
      <c r="C213" s="11" t="s">
        <v>1880</v>
      </c>
      <c r="D213" s="12">
        <v>144</v>
      </c>
      <c r="E213" s="13">
        <v>0</v>
      </c>
      <c r="F213" s="13">
        <v>0</v>
      </c>
      <c r="G213" s="5" t="str">
        <f ca="1">VLOOKUP(H213,'codes+languagesSimple'!$J$2:$K$212,2,FALSE)</f>
        <v>Sinhala</v>
      </c>
      <c r="H213" s="5" t="str">
        <f ca="1">VLOOKUP($B213,'codes+languages2'!$A$2:$J$251,5)</f>
        <v>si</v>
      </c>
      <c r="I213" s="5" t="str">
        <f ca="1">VLOOKUP($B213,'codes+languages2'!$A$2:$J$251,6)</f>
        <v>ta</v>
      </c>
      <c r="J213" s="5">
        <f>VLOOKUP($B213,'codes+languages2'!$A$2:$J$251,7)</f>
        <v>0</v>
      </c>
      <c r="K213" s="5">
        <f>VLOOKUP($B213,'codes+languages2'!$A$2:$J$251,8)</f>
        <v>0</v>
      </c>
      <c r="L213" s="5">
        <f>VLOOKUP($B213,'codes+languages2'!$A$2:$J$251,9)</f>
        <v>0</v>
      </c>
      <c r="M213" s="5">
        <f>VLOOKUP($B213,'codes+languages2'!$A$2:$J$251,10)</f>
        <v>0</v>
      </c>
    </row>
    <row r="214" spans="1:13" ht="15">
      <c r="A214" s="11" t="s">
        <v>1881</v>
      </c>
      <c r="B214" s="11" t="s">
        <v>1533</v>
      </c>
      <c r="C214" s="11" t="s">
        <v>1882</v>
      </c>
      <c r="D214" s="12">
        <v>729</v>
      </c>
      <c r="E214" s="13">
        <v>0</v>
      </c>
      <c r="F214" s="13">
        <v>0</v>
      </c>
      <c r="G214" s="5" t="str">
        <f ca="1">VLOOKUP(H214,'codes+languagesSimple'!$J$2:$K$212,2,FALSE)</f>
        <v>Arabic</v>
      </c>
      <c r="H214" s="5" t="str">
        <f ca="1">VLOOKUP($B214,'codes+languages2'!$A$2:$J$251,5)</f>
        <v>ar</v>
      </c>
      <c r="I214" s="5" t="str">
        <f ca="1">VLOOKUP($B214,'codes+languages2'!$A$2:$J$251,6)</f>
        <v>en</v>
      </c>
      <c r="J214" s="5">
        <f>VLOOKUP($B214,'codes+languages2'!$A$2:$J$251,7)</f>
        <v>0</v>
      </c>
      <c r="K214" s="5">
        <f>VLOOKUP($B214,'codes+languages2'!$A$2:$J$251,8)</f>
        <v>0</v>
      </c>
      <c r="L214" s="5">
        <f>VLOOKUP($B214,'codes+languages2'!$A$2:$J$251,9)</f>
        <v>0</v>
      </c>
      <c r="M214" s="5">
        <f>VLOOKUP($B214,'codes+languages2'!$A$2:$J$251,10)</f>
        <v>0</v>
      </c>
    </row>
    <row r="215" spans="1:13" ht="15">
      <c r="A215" s="11" t="s">
        <v>1561</v>
      </c>
      <c r="B215" s="11" t="s">
        <v>1560</v>
      </c>
      <c r="C215" s="11" t="s">
        <v>1883</v>
      </c>
      <c r="D215" s="12">
        <v>740</v>
      </c>
      <c r="E215" s="13">
        <v>0</v>
      </c>
      <c r="F215" s="13">
        <v>0</v>
      </c>
      <c r="G215" s="5" t="str">
        <f ca="1">VLOOKUP(H215,'codes+languagesSimple'!$J$2:$K$212,2,FALSE)</f>
        <v>Dutch</v>
      </c>
      <c r="H215" s="5" t="str">
        <f ca="1">VLOOKUP($B215,'codes+languages2'!$A$2:$J$251,5)</f>
        <v>nl</v>
      </c>
      <c r="I215" s="5">
        <f>VLOOKUP($B215,'codes+languages2'!$A$2:$J$251,6)</f>
        <v>0</v>
      </c>
      <c r="J215" s="5">
        <f>VLOOKUP($B215,'codes+languages2'!$A$2:$J$251,7)</f>
        <v>0</v>
      </c>
      <c r="K215" s="5">
        <f>VLOOKUP($B215,'codes+languages2'!$A$2:$J$251,8)</f>
        <v>0</v>
      </c>
      <c r="L215" s="5">
        <f>VLOOKUP($B215,'codes+languages2'!$A$2:$J$251,9)</f>
        <v>0</v>
      </c>
      <c r="M215" s="5">
        <f>VLOOKUP($B215,'codes+languages2'!$A$2:$J$251,10)</f>
        <v>0</v>
      </c>
    </row>
    <row r="216" spans="1:13" ht="15">
      <c r="A216" s="11" t="s">
        <v>1547</v>
      </c>
      <c r="B216" s="11" t="s">
        <v>1546</v>
      </c>
      <c r="C216" s="11" t="s">
        <v>1884</v>
      </c>
      <c r="D216" s="12">
        <v>744</v>
      </c>
      <c r="E216" s="13">
        <v>0</v>
      </c>
      <c r="F216" s="13">
        <v>0</v>
      </c>
      <c r="G216" s="5" t="e">
        <f ca="1">VLOOKUP(H216,'codes+languagesSimple'!$J$2:$K$212,2,FALSE)</f>
        <v>#N/A</v>
      </c>
      <c r="H216" s="5" t="str">
        <f ca="1">VLOOKUP($B216,'codes+languages2'!$A$2:$J$251,5)</f>
        <v>no</v>
      </c>
      <c r="I216" s="5">
        <f>VLOOKUP($B216,'codes+languages2'!$A$2:$J$251,6)</f>
        <v>0</v>
      </c>
      <c r="J216" s="5">
        <f>VLOOKUP($B216,'codes+languages2'!$A$2:$J$251,7)</f>
        <v>0</v>
      </c>
      <c r="K216" s="5">
        <f>VLOOKUP($B216,'codes+languages2'!$A$2:$J$251,8)</f>
        <v>0</v>
      </c>
      <c r="L216" s="5">
        <f>VLOOKUP($B216,'codes+languages2'!$A$2:$J$251,9)</f>
        <v>0</v>
      </c>
      <c r="M216" s="5">
        <f>VLOOKUP($B216,'codes+languages2'!$A$2:$J$251,10)</f>
        <v>0</v>
      </c>
    </row>
    <row r="217" spans="1:13" ht="15">
      <c r="A217" s="11" t="s">
        <v>1885</v>
      </c>
      <c r="B217" s="11" t="s">
        <v>1572</v>
      </c>
      <c r="C217" s="11" t="s">
        <v>1886</v>
      </c>
      <c r="D217" s="12">
        <v>760</v>
      </c>
      <c r="E217" s="13">
        <v>0</v>
      </c>
      <c r="F217" s="13">
        <v>0</v>
      </c>
      <c r="G217" s="5" t="str">
        <f ca="1">VLOOKUP(H217,'codes+languagesSimple'!$J$2:$K$212,2,FALSE)</f>
        <v>Arabic</v>
      </c>
      <c r="H217" s="5" t="str">
        <f ca="1">VLOOKUP($B217,'codes+languages2'!$A$2:$J$251,5)</f>
        <v>ar</v>
      </c>
      <c r="I217" s="5">
        <f>VLOOKUP($B217,'codes+languages2'!$A$2:$J$251,6)</f>
        <v>0</v>
      </c>
      <c r="J217" s="5">
        <f>VLOOKUP($B217,'codes+languages2'!$A$2:$J$251,7)</f>
        <v>0</v>
      </c>
      <c r="K217" s="5">
        <f>VLOOKUP($B217,'codes+languages2'!$A$2:$J$251,8)</f>
        <v>0</v>
      </c>
      <c r="L217" s="5">
        <f>VLOOKUP($B217,'codes+languages2'!$A$2:$J$251,9)</f>
        <v>0</v>
      </c>
      <c r="M217" s="5">
        <f>VLOOKUP($B217,'codes+languages2'!$A$2:$J$251,10)</f>
        <v>0</v>
      </c>
    </row>
    <row r="218" spans="1:13" ht="15">
      <c r="A218" s="11" t="s">
        <v>1887</v>
      </c>
      <c r="B218" s="11" t="s">
        <v>1612</v>
      </c>
      <c r="C218" s="11" t="s">
        <v>1888</v>
      </c>
      <c r="D218" s="12">
        <v>158</v>
      </c>
      <c r="E218" s="13">
        <v>0</v>
      </c>
      <c r="F218" s="13">
        <v>0</v>
      </c>
      <c r="G218" s="5" t="e">
        <f ca="1">VLOOKUP(H218,'codes+languagesSimple'!$J$2:$K$212,2,FALSE)</f>
        <v>#N/A</v>
      </c>
      <c r="H218" s="5" t="str">
        <f ca="1">VLOOKUP($B218,'codes+languages2'!$A$2:$J$251,5)</f>
        <v>zh-hant</v>
      </c>
      <c r="I218" s="5">
        <f>VLOOKUP($B218,'codes+languages2'!$A$2:$J$251,6)</f>
        <v>0</v>
      </c>
      <c r="J218" s="5">
        <f>VLOOKUP($B218,'codes+languages2'!$A$2:$J$251,7)</f>
        <v>0</v>
      </c>
      <c r="K218" s="5">
        <f>VLOOKUP($B218,'codes+languages2'!$A$2:$J$251,8)</f>
        <v>0</v>
      </c>
      <c r="L218" s="5">
        <f>VLOOKUP($B218,'codes+languages2'!$A$2:$J$251,9)</f>
        <v>0</v>
      </c>
      <c r="M218" s="5">
        <f>VLOOKUP($B218,'codes+languages2'!$A$2:$J$251,10)</f>
        <v>0</v>
      </c>
    </row>
    <row r="219" spans="1:13" ht="15">
      <c r="A219" s="11" t="s">
        <v>1345</v>
      </c>
      <c r="B219" s="11" t="s">
        <v>1590</v>
      </c>
      <c r="C219" s="11" t="s">
        <v>1889</v>
      </c>
      <c r="D219" s="12">
        <v>762</v>
      </c>
      <c r="E219" s="13">
        <v>0</v>
      </c>
      <c r="F219" s="13">
        <v>0</v>
      </c>
      <c r="G219" s="5" t="str">
        <f ca="1">VLOOKUP(H219,'codes+languagesSimple'!$J$2:$K$212,2,FALSE)</f>
        <v>Tajik (Cyrillic)</v>
      </c>
      <c r="H219" s="5" t="str">
        <f ca="1">VLOOKUP($B219,'codes+languages2'!$A$2:$J$251,5)</f>
        <v>tg</v>
      </c>
      <c r="I219" s="5" t="str">
        <f ca="1">VLOOKUP($B219,'codes+languages2'!$A$2:$J$251,6)</f>
        <v>ru</v>
      </c>
      <c r="J219" s="5">
        <f>VLOOKUP($B219,'codes+languages2'!$A$2:$J$251,7)</f>
        <v>0</v>
      </c>
      <c r="K219" s="5">
        <f>VLOOKUP($B219,'codes+languages2'!$A$2:$J$251,8)</f>
        <v>0</v>
      </c>
      <c r="L219" s="5">
        <f>VLOOKUP($B219,'codes+languages2'!$A$2:$J$251,9)</f>
        <v>0</v>
      </c>
      <c r="M219" s="5">
        <f>VLOOKUP($B219,'codes+languages2'!$A$2:$J$251,10)</f>
        <v>0</v>
      </c>
    </row>
    <row r="220" spans="1:13" ht="15">
      <c r="A220" s="11" t="s">
        <v>1890</v>
      </c>
      <c r="B220" s="11" t="s">
        <v>1614</v>
      </c>
      <c r="C220" s="11" t="s">
        <v>1891</v>
      </c>
      <c r="D220" s="12">
        <v>834</v>
      </c>
      <c r="E220" s="13">
        <v>0</v>
      </c>
      <c r="F220" s="13">
        <v>0</v>
      </c>
      <c r="G220" s="5" t="str">
        <f ca="1">VLOOKUP(H220,'codes+languagesSimple'!$J$2:$K$212,2,FALSE)</f>
        <v>Kiswahili</v>
      </c>
      <c r="H220" s="5" t="str">
        <f ca="1">VLOOKUP($B220,'codes+languages2'!$A$2:$J$251,5)</f>
        <v>sw</v>
      </c>
      <c r="I220" s="5" t="str">
        <f ca="1">VLOOKUP($B220,'codes+languages2'!$A$2:$J$251,6)</f>
        <v>en</v>
      </c>
      <c r="J220" s="5">
        <f>VLOOKUP($B220,'codes+languages2'!$A$2:$J$251,7)</f>
        <v>0</v>
      </c>
      <c r="K220" s="5">
        <f>VLOOKUP($B220,'codes+languages2'!$A$2:$J$251,8)</f>
        <v>0</v>
      </c>
      <c r="L220" s="5">
        <f>VLOOKUP($B220,'codes+languages2'!$A$2:$J$251,9)</f>
        <v>0</v>
      </c>
      <c r="M220" s="5">
        <f>VLOOKUP($B220,'codes+languages2'!$A$2:$J$251,10)</f>
        <v>0</v>
      </c>
    </row>
    <row r="221" spans="1:13" ht="15">
      <c r="A221" s="11" t="s">
        <v>1355</v>
      </c>
      <c r="B221" s="11" t="s">
        <v>1588</v>
      </c>
      <c r="C221" s="11" t="s">
        <v>1892</v>
      </c>
      <c r="D221" s="12">
        <v>764</v>
      </c>
      <c r="E221" s="13">
        <v>0</v>
      </c>
      <c r="F221" s="13">
        <v>0</v>
      </c>
      <c r="G221" s="5" t="str">
        <f ca="1">VLOOKUP(H221,'codes+languagesSimple'!$J$2:$K$212,2,FALSE)</f>
        <v>Thai</v>
      </c>
      <c r="H221" s="5" t="str">
        <f ca="1">VLOOKUP($B221,'codes+languages2'!$A$2:$J$251,5)</f>
        <v>th</v>
      </c>
      <c r="I221" s="5">
        <f>VLOOKUP($B221,'codes+languages2'!$A$2:$J$251,6)</f>
        <v>0</v>
      </c>
      <c r="J221" s="5">
        <f>VLOOKUP($B221,'codes+languages2'!$A$2:$J$251,7)</f>
        <v>0</v>
      </c>
      <c r="K221" s="5">
        <f>VLOOKUP($B221,'codes+languages2'!$A$2:$J$251,8)</f>
        <v>0</v>
      </c>
      <c r="L221" s="5">
        <f>VLOOKUP($B221,'codes+languages2'!$A$2:$J$251,9)</f>
        <v>0</v>
      </c>
      <c r="M221" s="5">
        <f>VLOOKUP($B221,'codes+languages2'!$A$2:$J$251,10)</f>
        <v>0</v>
      </c>
    </row>
    <row r="222" spans="1:13" ht="15">
      <c r="A222" s="11" t="s">
        <v>1598</v>
      </c>
      <c r="B222" s="11" t="s">
        <v>1597</v>
      </c>
      <c r="C222" s="11" t="s">
        <v>1893</v>
      </c>
      <c r="D222" s="12">
        <v>626</v>
      </c>
      <c r="E222" s="13">
        <v>0</v>
      </c>
      <c r="F222" s="13">
        <v>0</v>
      </c>
      <c r="G222" s="5" t="str">
        <f ca="1">VLOOKUP(H222,'codes+languagesSimple'!$J$2:$K$212,2,FALSE)</f>
        <v>Portuguese</v>
      </c>
      <c r="H222" s="5" t="str">
        <f ca="1">VLOOKUP($B222,'codes+languages2'!$A$2:$J$251,5)</f>
        <v>pt</v>
      </c>
      <c r="I222" s="5" t="str">
        <f ca="1">VLOOKUP($B222,'codes+languages2'!$A$2:$J$251,6)</f>
        <v>tet</v>
      </c>
      <c r="J222" s="5">
        <f>VLOOKUP($B222,'codes+languages2'!$A$2:$J$251,7)</f>
        <v>0</v>
      </c>
      <c r="K222" s="5">
        <f>VLOOKUP($B222,'codes+languages2'!$A$2:$J$251,8)</f>
        <v>0</v>
      </c>
      <c r="L222" s="5">
        <f>VLOOKUP($B222,'codes+languages2'!$A$2:$J$251,9)</f>
        <v>0</v>
      </c>
      <c r="M222" s="5">
        <f>VLOOKUP($B222,'codes+languages2'!$A$2:$J$251,10)</f>
        <v>0</v>
      </c>
    </row>
    <row r="223" spans="1:13" ht="15">
      <c r="A223" s="11" t="s">
        <v>1587</v>
      </c>
      <c r="B223" s="11" t="s">
        <v>1586</v>
      </c>
      <c r="C223" s="11" t="s">
        <v>1894</v>
      </c>
      <c r="D223" s="12">
        <v>768</v>
      </c>
      <c r="E223" s="13">
        <v>0</v>
      </c>
      <c r="F223" s="13">
        <v>0</v>
      </c>
      <c r="G223" s="5" t="str">
        <f ca="1">VLOOKUP(H223,'codes+languagesSimple'!$J$2:$K$212,2,FALSE)</f>
        <v>French</v>
      </c>
      <c r="H223" s="5" t="str">
        <f ca="1">VLOOKUP($B223,'codes+languages2'!$A$2:$J$251,5)</f>
        <v>fr</v>
      </c>
      <c r="I223" s="5">
        <f>VLOOKUP($B223,'codes+languages2'!$A$2:$J$251,6)</f>
        <v>0</v>
      </c>
      <c r="J223" s="5">
        <f>VLOOKUP($B223,'codes+languages2'!$A$2:$J$251,7)</f>
        <v>0</v>
      </c>
      <c r="K223" s="5">
        <f>VLOOKUP($B223,'codes+languages2'!$A$2:$J$251,8)</f>
        <v>0</v>
      </c>
      <c r="L223" s="5">
        <f>VLOOKUP($B223,'codes+languages2'!$A$2:$J$251,9)</f>
        <v>0</v>
      </c>
      <c r="M223" s="5">
        <f>VLOOKUP($B223,'codes+languages2'!$A$2:$J$251,10)</f>
        <v>0</v>
      </c>
    </row>
    <row r="224" spans="1:13" ht="15">
      <c r="A224" s="11" t="s">
        <v>1595</v>
      </c>
      <c r="B224" s="11" t="s">
        <v>1593</v>
      </c>
      <c r="C224" s="11" t="s">
        <v>1895</v>
      </c>
      <c r="D224" s="12">
        <v>772</v>
      </c>
      <c r="E224" s="13">
        <v>0</v>
      </c>
      <c r="F224" s="13">
        <v>0</v>
      </c>
      <c r="G224" s="5" t="e">
        <f ca="1">VLOOKUP(H224,'codes+languagesSimple'!$J$2:$K$212,2,FALSE)</f>
        <v>#N/A</v>
      </c>
      <c r="H224" s="5" t="str">
        <f ca="1">VLOOKUP($B224,'codes+languages2'!$A$2:$J$251,5)</f>
        <v>tkl</v>
      </c>
      <c r="I224" s="5" t="str">
        <f ca="1">VLOOKUP($B224,'codes+languages2'!$A$2:$J$251,6)</f>
        <v>en</v>
      </c>
      <c r="J224" s="5" t="str">
        <f ca="1">VLOOKUP($B224,'codes+languages2'!$A$2:$J$251,7)</f>
        <v>sm</v>
      </c>
      <c r="K224" s="5">
        <f>VLOOKUP($B224,'codes+languages2'!$A$2:$J$251,8)</f>
        <v>0</v>
      </c>
      <c r="L224" s="5">
        <f>VLOOKUP($B224,'codes+languages2'!$A$2:$J$251,9)</f>
        <v>0</v>
      </c>
      <c r="M224" s="5">
        <f>VLOOKUP($B224,'codes+languages2'!$A$2:$J$251,10)</f>
        <v>0</v>
      </c>
    </row>
    <row r="225" spans="1:13" ht="15">
      <c r="A225" s="11" t="s">
        <v>1606</v>
      </c>
      <c r="B225" s="11" t="s">
        <v>1605</v>
      </c>
      <c r="C225" s="11" t="s">
        <v>1896</v>
      </c>
      <c r="D225" s="12">
        <v>776</v>
      </c>
      <c r="E225" s="13">
        <v>0</v>
      </c>
      <c r="F225" s="13">
        <v>0</v>
      </c>
      <c r="G225" s="5" t="str">
        <f ca="1">VLOOKUP(H225,'codes+languagesSimple'!$J$2:$K$212,2,FALSE)</f>
        <v>English</v>
      </c>
      <c r="H225" s="5" t="str">
        <f ca="1">VLOOKUP($B225,'codes+languages2'!$A$2:$J$251,5)</f>
        <v>en</v>
      </c>
      <c r="I225" s="5">
        <f>VLOOKUP($B225,'codes+languages2'!$A$2:$J$251,6)</f>
        <v>0</v>
      </c>
      <c r="J225" s="5">
        <f>VLOOKUP($B225,'codes+languages2'!$A$2:$J$251,7)</f>
        <v>0</v>
      </c>
      <c r="K225" s="5">
        <f>VLOOKUP($B225,'codes+languages2'!$A$2:$J$251,8)</f>
        <v>0</v>
      </c>
      <c r="L225" s="5">
        <f>VLOOKUP($B225,'codes+languages2'!$A$2:$J$251,9)</f>
        <v>0</v>
      </c>
      <c r="M225" s="5">
        <f>VLOOKUP($B225,'codes+languages2'!$A$2:$J$251,10)</f>
        <v>0</v>
      </c>
    </row>
    <row r="226" spans="1:13" ht="15">
      <c r="A226" s="11" t="s">
        <v>1362</v>
      </c>
      <c r="B226" s="11" t="s">
        <v>1609</v>
      </c>
      <c r="C226" s="11" t="s">
        <v>1897</v>
      </c>
      <c r="D226" s="12">
        <v>780</v>
      </c>
      <c r="E226" s="13">
        <v>0</v>
      </c>
      <c r="F226" s="13">
        <v>0</v>
      </c>
      <c r="G226" s="5" t="str">
        <f ca="1">VLOOKUP(H226,'codes+languagesSimple'!$J$2:$K$212,2,FALSE)</f>
        <v>English</v>
      </c>
      <c r="H226" s="5" t="str">
        <f ca="1">VLOOKUP($B226,'codes+languages2'!$A$2:$J$251,5)</f>
        <v>en</v>
      </c>
      <c r="I226" s="5">
        <f>VLOOKUP($B226,'codes+languages2'!$A$2:$J$251,6)</f>
        <v>0</v>
      </c>
      <c r="J226" s="5">
        <f>VLOOKUP($B226,'codes+languages2'!$A$2:$J$251,7)</f>
        <v>0</v>
      </c>
      <c r="K226" s="5">
        <f>VLOOKUP($B226,'codes+languages2'!$A$2:$J$251,8)</f>
        <v>0</v>
      </c>
      <c r="L226" s="5">
        <f>VLOOKUP($B226,'codes+languages2'!$A$2:$J$251,9)</f>
        <v>0</v>
      </c>
      <c r="M226" s="5">
        <f>VLOOKUP($B226,'codes+languages2'!$A$2:$J$251,10)</f>
        <v>0</v>
      </c>
    </row>
    <row r="227" spans="1:13" ht="15">
      <c r="A227" s="11" t="s">
        <v>1369</v>
      </c>
      <c r="B227" s="11" t="s">
        <v>1603</v>
      </c>
      <c r="C227" s="11" t="s">
        <v>1898</v>
      </c>
      <c r="D227" s="12">
        <v>788</v>
      </c>
      <c r="E227" s="13">
        <v>0</v>
      </c>
      <c r="F227" s="13">
        <v>0</v>
      </c>
      <c r="G227" s="5" t="str">
        <f ca="1">VLOOKUP(H227,'codes+languagesSimple'!$J$2:$K$212,2,FALSE)</f>
        <v>Arabic</v>
      </c>
      <c r="H227" s="5" t="str">
        <f ca="1">VLOOKUP($B227,'codes+languages2'!$A$2:$J$251,5)</f>
        <v>ar</v>
      </c>
      <c r="I227" s="5" t="str">
        <f ca="1">VLOOKUP($B227,'codes+languages2'!$A$2:$J$251,6)</f>
        <v>fr</v>
      </c>
      <c r="J227" s="5">
        <f>VLOOKUP($B227,'codes+languages2'!$A$2:$J$251,7)</f>
        <v>0</v>
      </c>
      <c r="K227" s="5">
        <f>VLOOKUP($B227,'codes+languages2'!$A$2:$J$251,8)</f>
        <v>0</v>
      </c>
      <c r="L227" s="5">
        <f>VLOOKUP($B227,'codes+languages2'!$A$2:$J$251,9)</f>
        <v>0</v>
      </c>
      <c r="M227" s="5">
        <f>VLOOKUP($B227,'codes+languages2'!$A$2:$J$251,10)</f>
        <v>0</v>
      </c>
    </row>
    <row r="228" spans="1:13" ht="15">
      <c r="A228" s="11" t="s">
        <v>1375</v>
      </c>
      <c r="B228" s="11" t="s">
        <v>1607</v>
      </c>
      <c r="C228" s="11" t="s">
        <v>1899</v>
      </c>
      <c r="D228" s="12">
        <v>792</v>
      </c>
      <c r="E228" s="13">
        <v>0</v>
      </c>
      <c r="F228" s="13">
        <v>0</v>
      </c>
      <c r="G228" s="5" t="str">
        <f ca="1">VLOOKUP(H228,'codes+languagesSimple'!$J$2:$K$212,2,FALSE)</f>
        <v>Turkish</v>
      </c>
      <c r="H228" s="5" t="str">
        <f ca="1">VLOOKUP($B228,'codes+languages2'!$A$2:$J$251,5)</f>
        <v>tr</v>
      </c>
      <c r="I228" s="5">
        <f>VLOOKUP($B228,'codes+languages2'!$A$2:$J$251,6)</f>
        <v>0</v>
      </c>
      <c r="J228" s="5">
        <f>VLOOKUP($B228,'codes+languages2'!$A$2:$J$251,7)</f>
        <v>0</v>
      </c>
      <c r="K228" s="5">
        <f>VLOOKUP($B228,'codes+languages2'!$A$2:$J$251,8)</f>
        <v>0</v>
      </c>
      <c r="L228" s="5">
        <f>VLOOKUP($B228,'codes+languages2'!$A$2:$J$251,9)</f>
        <v>0</v>
      </c>
      <c r="M228" s="5">
        <f>VLOOKUP($B228,'codes+languages2'!$A$2:$J$251,10)</f>
        <v>0</v>
      </c>
    </row>
    <row r="229" spans="1:13" ht="15">
      <c r="A229" s="11" t="s">
        <v>1383</v>
      </c>
      <c r="B229" s="11" t="s">
        <v>1601</v>
      </c>
      <c r="C229" s="11" t="s">
        <v>1900</v>
      </c>
      <c r="D229" s="12">
        <v>795</v>
      </c>
      <c r="E229" s="13">
        <v>0</v>
      </c>
      <c r="F229" s="13">
        <v>0</v>
      </c>
      <c r="G229" s="5" t="str">
        <f ca="1">VLOOKUP(H229,'codes+languagesSimple'!$J$2:$K$212,2,FALSE)</f>
        <v>Turkmen</v>
      </c>
      <c r="H229" s="5" t="str">
        <f ca="1">VLOOKUP($B229,'codes+languages2'!$A$2:$J$251,5)</f>
        <v>tk</v>
      </c>
      <c r="I229" s="5">
        <f>VLOOKUP($B229,'codes+languages2'!$A$2:$J$251,6)</f>
        <v>0</v>
      </c>
      <c r="J229" s="5">
        <f>VLOOKUP($B229,'codes+languages2'!$A$2:$J$251,7)</f>
        <v>0</v>
      </c>
      <c r="K229" s="5">
        <f>VLOOKUP($B229,'codes+languages2'!$A$2:$J$251,8)</f>
        <v>0</v>
      </c>
      <c r="L229" s="5">
        <f>VLOOKUP($B229,'codes+languages2'!$A$2:$J$251,9)</f>
        <v>0</v>
      </c>
      <c r="M229" s="5">
        <f>VLOOKUP($B229,'codes+languages2'!$A$2:$J$251,10)</f>
        <v>0</v>
      </c>
    </row>
    <row r="230" spans="1:13" ht="15">
      <c r="A230" s="11" t="s">
        <v>1901</v>
      </c>
      <c r="B230" s="11" t="s">
        <v>1577</v>
      </c>
      <c r="C230" s="11" t="s">
        <v>1902</v>
      </c>
      <c r="D230" s="12">
        <v>796</v>
      </c>
      <c r="E230" s="13">
        <v>0</v>
      </c>
      <c r="F230" s="13">
        <v>0</v>
      </c>
      <c r="G230" s="5" t="str">
        <f ca="1">VLOOKUP(H230,'codes+languagesSimple'!$J$2:$K$212,2,FALSE)</f>
        <v>English</v>
      </c>
      <c r="H230" s="5" t="str">
        <f ca="1">VLOOKUP($B230,'codes+languages2'!$A$2:$J$251,5)</f>
        <v>en</v>
      </c>
      <c r="I230" s="5">
        <f>VLOOKUP($B230,'codes+languages2'!$A$2:$J$251,6)</f>
        <v>0</v>
      </c>
      <c r="J230" s="5">
        <f>VLOOKUP($B230,'codes+languages2'!$A$2:$J$251,7)</f>
        <v>0</v>
      </c>
      <c r="K230" s="5">
        <f>VLOOKUP($B230,'codes+languages2'!$A$2:$J$251,8)</f>
        <v>0</v>
      </c>
      <c r="L230" s="5">
        <f>VLOOKUP($B230,'codes+languages2'!$A$2:$J$251,9)</f>
        <v>0</v>
      </c>
      <c r="M230" s="5">
        <f>VLOOKUP($B230,'codes+languages2'!$A$2:$J$251,10)</f>
        <v>0</v>
      </c>
    </row>
    <row r="231" spans="1:13" ht="15">
      <c r="A231" s="11" t="s">
        <v>1611</v>
      </c>
      <c r="B231" s="11" t="s">
        <v>1610</v>
      </c>
      <c r="C231" s="11" t="s">
        <v>1903</v>
      </c>
      <c r="D231" s="12">
        <v>798</v>
      </c>
      <c r="E231" s="13">
        <v>0</v>
      </c>
      <c r="F231" s="13">
        <v>0</v>
      </c>
      <c r="G231" s="5" t="str">
        <f ca="1">VLOOKUP(H231,'codes+languagesSimple'!$J$2:$K$212,2,FALSE)</f>
        <v>English</v>
      </c>
      <c r="H231" s="5" t="str">
        <f ca="1">VLOOKUP($B231,'codes+languages2'!$A$2:$J$251,5)</f>
        <v>en</v>
      </c>
      <c r="I231" s="5">
        <f>VLOOKUP($B231,'codes+languages2'!$A$2:$J$251,6)</f>
        <v>0</v>
      </c>
      <c r="J231" s="5">
        <f>VLOOKUP($B231,'codes+languages2'!$A$2:$J$251,7)</f>
        <v>0</v>
      </c>
      <c r="K231" s="5">
        <f>VLOOKUP($B231,'codes+languages2'!$A$2:$J$251,8)</f>
        <v>0</v>
      </c>
      <c r="L231" s="5">
        <f>VLOOKUP($B231,'codes+languages2'!$A$2:$J$251,9)</f>
        <v>0</v>
      </c>
      <c r="M231" s="5">
        <f>VLOOKUP($B231,'codes+languages2'!$A$2:$J$251,10)</f>
        <v>0</v>
      </c>
    </row>
    <row r="232" spans="1:13" ht="15">
      <c r="A232" s="11" t="s">
        <v>1619</v>
      </c>
      <c r="B232" s="11" t="s">
        <v>1618</v>
      </c>
      <c r="C232" s="11" t="s">
        <v>1904</v>
      </c>
      <c r="D232" s="12">
        <v>800</v>
      </c>
      <c r="E232" s="13">
        <v>0</v>
      </c>
      <c r="F232" s="13">
        <v>0</v>
      </c>
      <c r="G232" s="5" t="str">
        <f ca="1">VLOOKUP(H232,'codes+languagesSimple'!$J$2:$K$212,2,FALSE)</f>
        <v>English</v>
      </c>
      <c r="H232" s="5" t="str">
        <f ca="1">VLOOKUP($B232,'codes+languages2'!$A$2:$J$251,5)</f>
        <v>en</v>
      </c>
      <c r="I232" s="5" t="str">
        <f ca="1">VLOOKUP($B232,'codes+languages2'!$A$2:$J$251,6)</f>
        <v>sw</v>
      </c>
      <c r="J232" s="5">
        <f>VLOOKUP($B232,'codes+languages2'!$A$2:$J$251,7)</f>
        <v>0</v>
      </c>
      <c r="K232" s="5">
        <f>VLOOKUP($B232,'codes+languages2'!$A$2:$J$251,8)</f>
        <v>0</v>
      </c>
      <c r="L232" s="5">
        <f>VLOOKUP($B232,'codes+languages2'!$A$2:$J$251,9)</f>
        <v>0</v>
      </c>
      <c r="M232" s="5">
        <f>VLOOKUP($B232,'codes+languages2'!$A$2:$J$251,10)</f>
        <v>0</v>
      </c>
    </row>
    <row r="233" spans="1:13" ht="15">
      <c r="A233" s="11" t="s">
        <v>1398</v>
      </c>
      <c r="B233" s="11" t="s">
        <v>1616</v>
      </c>
      <c r="C233" s="11" t="s">
        <v>1905</v>
      </c>
      <c r="D233" s="12">
        <v>804</v>
      </c>
      <c r="E233" s="13">
        <v>0</v>
      </c>
      <c r="F233" s="13">
        <v>0</v>
      </c>
      <c r="G233" s="5" t="str">
        <f ca="1">VLOOKUP(H233,'codes+languagesSimple'!$J$2:$K$212,2,FALSE)</f>
        <v>Ukrainian</v>
      </c>
      <c r="H233" s="5" t="str">
        <f ca="1">VLOOKUP($B233,'codes+languages2'!$A$2:$J$251,5)</f>
        <v>uk</v>
      </c>
      <c r="I233" s="5">
        <f>VLOOKUP($B233,'codes+languages2'!$A$2:$J$251,6)</f>
        <v>0</v>
      </c>
      <c r="J233" s="5">
        <f>VLOOKUP($B233,'codes+languages2'!$A$2:$J$251,7)</f>
        <v>0</v>
      </c>
      <c r="K233" s="5">
        <f>VLOOKUP($B233,'codes+languages2'!$A$2:$J$251,8)</f>
        <v>0</v>
      </c>
      <c r="L233" s="5">
        <f>VLOOKUP($B233,'codes+languages2'!$A$2:$J$251,9)</f>
        <v>0</v>
      </c>
      <c r="M233" s="5">
        <f>VLOOKUP($B233,'codes+languages2'!$A$2:$J$251,10)</f>
        <v>0</v>
      </c>
    </row>
    <row r="234" spans="1:13" ht="15">
      <c r="A234" s="11" t="s">
        <v>1906</v>
      </c>
      <c r="B234" s="11" t="s">
        <v>22</v>
      </c>
      <c r="C234" s="11" t="s">
        <v>1907</v>
      </c>
      <c r="D234" s="12">
        <v>784</v>
      </c>
      <c r="E234" s="13">
        <v>0</v>
      </c>
      <c r="F234" s="13">
        <v>0</v>
      </c>
      <c r="G234" s="5" t="str">
        <f ca="1">VLOOKUP(H234,'codes+languagesSimple'!$J$2:$K$212,2,FALSE)</f>
        <v>Arabic</v>
      </c>
      <c r="H234" s="5" t="str">
        <f ca="1">VLOOKUP($B234,'codes+languages2'!$A$2:$J$251,5)</f>
        <v>ar</v>
      </c>
      <c r="I234" s="5">
        <f>VLOOKUP($B234,'codes+languages2'!$A$2:$J$251,6)</f>
        <v>0</v>
      </c>
      <c r="J234" s="5">
        <f>VLOOKUP($B234,'codes+languages2'!$A$2:$J$251,7)</f>
        <v>0</v>
      </c>
      <c r="K234" s="5">
        <f>VLOOKUP($B234,'codes+languages2'!$A$2:$J$251,8)</f>
        <v>0</v>
      </c>
      <c r="L234" s="5">
        <f>VLOOKUP($B234,'codes+languages2'!$A$2:$J$251,9)</f>
        <v>0</v>
      </c>
      <c r="M234" s="5">
        <f>VLOOKUP($B234,'codes+languages2'!$A$2:$J$251,10)</f>
        <v>0</v>
      </c>
    </row>
    <row r="235" spans="1:13" ht="15">
      <c r="A235" s="11" t="s">
        <v>757</v>
      </c>
      <c r="B235" s="11" t="s">
        <v>1908</v>
      </c>
      <c r="C235" s="11" t="s">
        <v>1909</v>
      </c>
      <c r="D235" s="12">
        <v>826</v>
      </c>
      <c r="E235" s="13">
        <v>1</v>
      </c>
      <c r="F235" s="13">
        <v>0</v>
      </c>
      <c r="G235" s="5" t="str">
        <f ca="1">VLOOKUP(H235,'codes+languagesSimple'!$J$2:$K$212,2,FALSE)</f>
        <v>English</v>
      </c>
      <c r="H235" s="5" t="str">
        <f ca="1">VLOOKUP($B235,'codes+languages2'!$A$2:$J$251,5)</f>
        <v>en</v>
      </c>
      <c r="I235" s="5" t="str">
        <f ca="1">VLOOKUP($B235,'codes+languages2'!$A$2:$J$251,6)</f>
        <v>sw</v>
      </c>
      <c r="J235" s="5">
        <f>VLOOKUP($B235,'codes+languages2'!$A$2:$J$251,7)</f>
        <v>0</v>
      </c>
      <c r="K235" s="5">
        <f>VLOOKUP($B235,'codes+languages2'!$A$2:$J$251,8)</f>
        <v>0</v>
      </c>
      <c r="L235" s="5">
        <f>VLOOKUP($B235,'codes+languages2'!$A$2:$J$251,9)</f>
        <v>0</v>
      </c>
      <c r="M235" s="5">
        <f>VLOOKUP($B235,'codes+languages2'!$A$2:$J$251,10)</f>
        <v>0</v>
      </c>
    </row>
    <row r="236" spans="1:13" ht="15">
      <c r="A236" s="11" t="s">
        <v>1910</v>
      </c>
      <c r="B236" s="11" t="s">
        <v>1622</v>
      </c>
      <c r="C236" s="11" t="s">
        <v>1911</v>
      </c>
      <c r="D236" s="12">
        <v>581</v>
      </c>
      <c r="E236" s="13">
        <v>0</v>
      </c>
      <c r="F236" s="13">
        <v>0</v>
      </c>
      <c r="G236" s="5" t="str">
        <f ca="1">VLOOKUP(H236,'codes+languagesSimple'!$J$2:$K$212,2,FALSE)</f>
        <v>English</v>
      </c>
      <c r="H236" s="5" t="str">
        <f ca="1">VLOOKUP($B236,'codes+languages2'!$A$2:$J$251,5)</f>
        <v>en</v>
      </c>
      <c r="I236" s="5">
        <f>VLOOKUP($B236,'codes+languages2'!$A$2:$J$251,6)</f>
        <v>0</v>
      </c>
      <c r="J236" s="5">
        <f>VLOOKUP($B236,'codes+languages2'!$A$2:$J$251,7)</f>
        <v>0</v>
      </c>
      <c r="K236" s="5">
        <f>VLOOKUP($B236,'codes+languages2'!$A$2:$J$251,8)</f>
        <v>0</v>
      </c>
      <c r="L236" s="5">
        <f>VLOOKUP($B236,'codes+languages2'!$A$2:$J$251,9)</f>
        <v>0</v>
      </c>
      <c r="M236" s="5">
        <f>VLOOKUP($B236,'codes+languages2'!$A$2:$J$251,10)</f>
        <v>0</v>
      </c>
    </row>
    <row r="237" spans="1:13" ht="15">
      <c r="A237" s="11" t="s">
        <v>1625</v>
      </c>
      <c r="B237" s="11" t="s">
        <v>1624</v>
      </c>
      <c r="C237" s="11" t="s">
        <v>1912</v>
      </c>
      <c r="D237" s="12">
        <v>840</v>
      </c>
      <c r="E237" s="13">
        <v>0</v>
      </c>
      <c r="F237" s="13">
        <v>0</v>
      </c>
      <c r="G237" s="5" t="str">
        <f ca="1">VLOOKUP(H237,'codes+languagesSimple'!$J$2:$K$212,2,FALSE)</f>
        <v>English</v>
      </c>
      <c r="H237" s="5" t="str">
        <f ca="1">VLOOKUP($B237,'codes+languages2'!$A$2:$J$251,5)</f>
        <v>en</v>
      </c>
      <c r="I237" s="5">
        <f>VLOOKUP($B237,'codes+languages2'!$A$2:$J$251,6)</f>
        <v>0</v>
      </c>
      <c r="J237" s="5">
        <f>VLOOKUP($B237,'codes+languages2'!$A$2:$J$251,7)</f>
        <v>0</v>
      </c>
      <c r="K237" s="5">
        <f>VLOOKUP($B237,'codes+languages2'!$A$2:$J$251,8)</f>
        <v>0</v>
      </c>
      <c r="L237" s="5">
        <f>VLOOKUP($B237,'codes+languages2'!$A$2:$J$251,9)</f>
        <v>0</v>
      </c>
      <c r="M237" s="5">
        <f>VLOOKUP($B237,'codes+languages2'!$A$2:$J$251,10)</f>
        <v>0</v>
      </c>
    </row>
    <row r="238" spans="1:13" ht="15">
      <c r="A238" s="11" t="s">
        <v>1438</v>
      </c>
      <c r="B238" s="11" t="s">
        <v>1626</v>
      </c>
      <c r="C238" s="11" t="s">
        <v>1913</v>
      </c>
      <c r="D238" s="12">
        <v>858</v>
      </c>
      <c r="E238" s="13">
        <v>0</v>
      </c>
      <c r="F238" s="13">
        <v>0</v>
      </c>
      <c r="G238" s="5" t="str">
        <f ca="1">VLOOKUP(H238,'codes+languagesSimple'!$J$2:$K$212,2,FALSE)</f>
        <v>Spanish</v>
      </c>
      <c r="H238" s="5" t="str">
        <f ca="1">VLOOKUP($B238,'codes+languages2'!$A$2:$J$251,5)</f>
        <v>es</v>
      </c>
      <c r="I238" s="5">
        <f>VLOOKUP($B238,'codes+languages2'!$A$2:$J$251,6)</f>
        <v>0</v>
      </c>
      <c r="J238" s="5">
        <f>VLOOKUP($B238,'codes+languages2'!$A$2:$J$251,7)</f>
        <v>0</v>
      </c>
      <c r="K238" s="5">
        <f>VLOOKUP($B238,'codes+languages2'!$A$2:$J$251,8)</f>
        <v>0</v>
      </c>
      <c r="L238" s="5">
        <f>VLOOKUP($B238,'codes+languages2'!$A$2:$J$251,9)</f>
        <v>0</v>
      </c>
      <c r="M238" s="5">
        <f>VLOOKUP($B238,'codes+languages2'!$A$2:$J$251,10)</f>
        <v>0</v>
      </c>
    </row>
    <row r="239" spans="1:13" ht="15">
      <c r="A239" s="11" t="s">
        <v>1444</v>
      </c>
      <c r="B239" s="11" t="s">
        <v>1627</v>
      </c>
      <c r="C239" s="11" t="s">
        <v>1914</v>
      </c>
      <c r="D239" s="12">
        <v>860</v>
      </c>
      <c r="E239" s="13">
        <v>0</v>
      </c>
      <c r="F239" s="13">
        <v>0</v>
      </c>
      <c r="G239" s="5" t="str">
        <f ca="1">VLOOKUP(H239,'codes+languagesSimple'!$J$2:$K$212,2,FALSE)</f>
        <v>Uzbek (Cyrillic)</v>
      </c>
      <c r="H239" s="5" t="str">
        <f ca="1">VLOOKUP($B239,'codes+languages2'!$A$2:$J$251,5)</f>
        <v>uz</v>
      </c>
      <c r="I239" s="5" t="str">
        <f ca="1">VLOOKUP($B239,'codes+languages2'!$A$2:$J$251,6)</f>
        <v>kaa</v>
      </c>
      <c r="J239" s="5">
        <f>VLOOKUP($B239,'codes+languages2'!$A$2:$J$251,7)</f>
        <v>0</v>
      </c>
      <c r="K239" s="5">
        <f>VLOOKUP($B239,'codes+languages2'!$A$2:$J$251,8)</f>
        <v>0</v>
      </c>
      <c r="L239" s="5">
        <f>VLOOKUP($B239,'codes+languages2'!$A$2:$J$251,9)</f>
        <v>0</v>
      </c>
      <c r="M239" s="5">
        <f>VLOOKUP($B239,'codes+languages2'!$A$2:$J$251,10)</f>
        <v>0</v>
      </c>
    </row>
    <row r="240" spans="1:13" ht="15">
      <c r="A240" s="11" t="s">
        <v>1643</v>
      </c>
      <c r="B240" s="11" t="s">
        <v>1642</v>
      </c>
      <c r="C240" s="11" t="s">
        <v>1915</v>
      </c>
      <c r="D240" s="12">
        <v>548</v>
      </c>
      <c r="E240" s="13">
        <v>0</v>
      </c>
      <c r="F240" s="13">
        <v>0</v>
      </c>
      <c r="G240" s="5" t="e">
        <f ca="1">VLOOKUP(H240,'codes+languagesSimple'!$J$2:$K$212,2,FALSE)</f>
        <v>#N/A</v>
      </c>
      <c r="H240" s="5" t="str">
        <f ca="1">VLOOKUP($B240,'codes+languages2'!$A$2:$J$251,5)</f>
        <v>bi</v>
      </c>
      <c r="I240" s="5" t="str">
        <f ca="1">VLOOKUP($B240,'codes+languages2'!$A$2:$J$251,6)</f>
        <v>en</v>
      </c>
      <c r="J240" s="5" t="str">
        <f ca="1">VLOOKUP($B240,'codes+languages2'!$A$2:$J$251,7)</f>
        <v>fr</v>
      </c>
      <c r="K240" s="5">
        <f>VLOOKUP($B240,'codes+languages2'!$A$2:$J$251,8)</f>
        <v>0</v>
      </c>
      <c r="L240" s="5">
        <f>VLOOKUP($B240,'codes+languages2'!$A$2:$J$251,9)</f>
        <v>0</v>
      </c>
      <c r="M240" s="5">
        <f>VLOOKUP($B240,'codes+languages2'!$A$2:$J$251,10)</f>
        <v>0</v>
      </c>
    </row>
    <row r="241" spans="1:13" ht="15">
      <c r="A241" s="11" t="s">
        <v>1916</v>
      </c>
      <c r="B241" s="11" t="s">
        <v>1634</v>
      </c>
      <c r="C241" s="11" t="s">
        <v>1917</v>
      </c>
      <c r="D241" s="12">
        <v>862</v>
      </c>
      <c r="E241" s="13">
        <v>0</v>
      </c>
      <c r="F241" s="13">
        <v>0</v>
      </c>
      <c r="G241" s="5" t="str">
        <f ca="1">VLOOKUP(H241,'codes+languagesSimple'!$J$2:$K$212,2,FALSE)</f>
        <v>Spanish</v>
      </c>
      <c r="H241" s="5" t="str">
        <f ca="1">VLOOKUP($B241,'codes+languages2'!$A$2:$J$251,5)</f>
        <v>es</v>
      </c>
      <c r="I241" s="5">
        <f>VLOOKUP($B241,'codes+languages2'!$A$2:$J$251,6)</f>
        <v>0</v>
      </c>
      <c r="J241" s="5">
        <f>VLOOKUP($B241,'codes+languages2'!$A$2:$J$251,7)</f>
        <v>0</v>
      </c>
      <c r="K241" s="5">
        <f>VLOOKUP($B241,'codes+languages2'!$A$2:$J$251,8)</f>
        <v>0</v>
      </c>
      <c r="L241" s="5">
        <f>VLOOKUP($B241,'codes+languages2'!$A$2:$J$251,9)</f>
        <v>0</v>
      </c>
      <c r="M241" s="5">
        <f>VLOOKUP($B241,'codes+languages2'!$A$2:$J$251,10)</f>
        <v>0</v>
      </c>
    </row>
    <row r="242" spans="1:13" ht="15">
      <c r="A242" s="11" t="s">
        <v>1918</v>
      </c>
      <c r="B242" s="11" t="s">
        <v>1640</v>
      </c>
      <c r="C242" s="11" t="s">
        <v>1919</v>
      </c>
      <c r="D242" s="12">
        <v>704</v>
      </c>
      <c r="E242" s="13">
        <v>0</v>
      </c>
      <c r="F242" s="13">
        <v>0</v>
      </c>
      <c r="G242" s="5" t="str">
        <f ca="1">VLOOKUP(H242,'codes+languagesSimple'!$J$2:$K$212,2,FALSE)</f>
        <v>Vietnamese</v>
      </c>
      <c r="H242" s="5" t="str">
        <f ca="1">VLOOKUP($B242,'codes+languages2'!$A$2:$J$251,5)</f>
        <v>vi</v>
      </c>
      <c r="I242" s="5">
        <f>VLOOKUP($B242,'codes+languages2'!$A$2:$J$251,6)</f>
        <v>0</v>
      </c>
      <c r="J242" s="5">
        <f>VLOOKUP($B242,'codes+languages2'!$A$2:$J$251,7)</f>
        <v>0</v>
      </c>
      <c r="K242" s="5">
        <f>VLOOKUP($B242,'codes+languages2'!$A$2:$J$251,8)</f>
        <v>0</v>
      </c>
      <c r="L242" s="5">
        <f>VLOOKUP($B242,'codes+languages2'!$A$2:$J$251,9)</f>
        <v>0</v>
      </c>
      <c r="M242" s="5">
        <f>VLOOKUP($B242,'codes+languages2'!$A$2:$J$251,10)</f>
        <v>0</v>
      </c>
    </row>
    <row r="243" spans="1:13" ht="15">
      <c r="A243" s="11" t="s">
        <v>1920</v>
      </c>
      <c r="B243" s="11" t="s">
        <v>1636</v>
      </c>
      <c r="C243" s="11" t="s">
        <v>1921</v>
      </c>
      <c r="D243" s="12">
        <v>92</v>
      </c>
      <c r="E243" s="13">
        <v>0</v>
      </c>
      <c r="F243" s="13">
        <v>0</v>
      </c>
      <c r="G243" s="5" t="str">
        <f ca="1">VLOOKUP(H243,'codes+languagesSimple'!$J$2:$K$212,2,FALSE)</f>
        <v>English</v>
      </c>
      <c r="H243" s="5" t="str">
        <f ca="1">VLOOKUP($B243,'codes+languages2'!$A$2:$J$251,5)</f>
        <v>en</v>
      </c>
      <c r="I243" s="5">
        <f>VLOOKUP($B243,'codes+languages2'!$A$2:$J$251,6)</f>
        <v>0</v>
      </c>
      <c r="J243" s="5">
        <f>VLOOKUP($B243,'codes+languages2'!$A$2:$J$251,7)</f>
        <v>0</v>
      </c>
      <c r="K243" s="5">
        <f>VLOOKUP($B243,'codes+languages2'!$A$2:$J$251,8)</f>
        <v>0</v>
      </c>
      <c r="L243" s="5">
        <f>VLOOKUP($B243,'codes+languages2'!$A$2:$J$251,9)</f>
        <v>0</v>
      </c>
      <c r="M243" s="5">
        <f>VLOOKUP($B243,'codes+languages2'!$A$2:$J$251,10)</f>
        <v>0</v>
      </c>
    </row>
    <row r="244" spans="1:13" ht="15">
      <c r="A244" s="11" t="s">
        <v>1922</v>
      </c>
      <c r="B244" s="11" t="s">
        <v>1638</v>
      </c>
      <c r="C244" s="11" t="s">
        <v>1923</v>
      </c>
      <c r="D244" s="12">
        <v>850</v>
      </c>
      <c r="E244" s="13">
        <v>0</v>
      </c>
      <c r="F244" s="13">
        <v>0</v>
      </c>
      <c r="G244" s="5" t="str">
        <f ca="1">VLOOKUP(H244,'codes+languagesSimple'!$J$2:$K$212,2,FALSE)</f>
        <v>English</v>
      </c>
      <c r="H244" s="5" t="str">
        <f ca="1">VLOOKUP($B244,'codes+languages2'!$A$2:$J$251,5)</f>
        <v>en</v>
      </c>
      <c r="I244" s="5">
        <f>VLOOKUP($B244,'codes+languages2'!$A$2:$J$251,6)</f>
        <v>0</v>
      </c>
      <c r="J244" s="5">
        <f>VLOOKUP($B244,'codes+languages2'!$A$2:$J$251,7)</f>
        <v>0</v>
      </c>
      <c r="K244" s="5">
        <f>VLOOKUP($B244,'codes+languages2'!$A$2:$J$251,8)</f>
        <v>0</v>
      </c>
      <c r="L244" s="5">
        <f>VLOOKUP($B244,'codes+languages2'!$A$2:$J$251,9)</f>
        <v>0</v>
      </c>
      <c r="M244" s="5">
        <f>VLOOKUP($B244,'codes+languages2'!$A$2:$J$251,10)</f>
        <v>0</v>
      </c>
    </row>
    <row r="245" spans="1:13" ht="15">
      <c r="A245" s="11" t="s">
        <v>1646</v>
      </c>
      <c r="B245" s="11" t="s">
        <v>1645</v>
      </c>
      <c r="C245" s="11" t="s">
        <v>1924</v>
      </c>
      <c r="D245" s="12">
        <v>876</v>
      </c>
      <c r="E245" s="13">
        <v>0</v>
      </c>
      <c r="F245" s="13">
        <v>0</v>
      </c>
      <c r="G245" s="5" t="str">
        <f ca="1">VLOOKUP(H245,'codes+languagesSimple'!$J$2:$K$212,2,FALSE)</f>
        <v>French</v>
      </c>
      <c r="H245" s="5" t="str">
        <f ca="1">VLOOKUP($B245,'codes+languages2'!$A$2:$J$251,5)</f>
        <v>fr</v>
      </c>
      <c r="I245" s="5">
        <f>VLOOKUP($B245,'codes+languages2'!$A$2:$J$251,6)</f>
        <v>0</v>
      </c>
      <c r="J245" s="5">
        <f>VLOOKUP($B245,'codes+languages2'!$A$2:$J$251,7)</f>
        <v>0</v>
      </c>
      <c r="K245" s="5">
        <f>VLOOKUP($B245,'codes+languages2'!$A$2:$J$251,8)</f>
        <v>0</v>
      </c>
      <c r="L245" s="5">
        <f>VLOOKUP($B245,'codes+languages2'!$A$2:$J$251,9)</f>
        <v>0</v>
      </c>
      <c r="M245" s="5">
        <f>VLOOKUP($B245,'codes+languages2'!$A$2:$J$251,10)</f>
        <v>0</v>
      </c>
    </row>
    <row r="246" spans="1:13" ht="15">
      <c r="A246" s="11" t="s">
        <v>632</v>
      </c>
      <c r="B246" s="11" t="s">
        <v>630</v>
      </c>
      <c r="C246" s="11" t="s">
        <v>1925</v>
      </c>
      <c r="D246" s="12">
        <v>732</v>
      </c>
      <c r="E246" s="13">
        <v>0</v>
      </c>
      <c r="F246" s="13">
        <v>0</v>
      </c>
      <c r="G246" s="5" t="str">
        <f ca="1">VLOOKUP(H246,'codes+languagesSimple'!$J$2:$K$212,2,FALSE)</f>
        <v>Arabic</v>
      </c>
      <c r="H246" s="5" t="str">
        <f ca="1">VLOOKUP($B246,'codes+languages2'!$A$2:$J$251,5)</f>
        <v>ar</v>
      </c>
      <c r="I246" s="5" t="str">
        <f ca="1">VLOOKUP($B246,'codes+languages2'!$A$2:$J$251,6)</f>
        <v>es</v>
      </c>
      <c r="J246" s="5" t="str">
        <f ca="1">VLOOKUP($B246,'codes+languages2'!$A$2:$J$251,7)</f>
        <v>fr</v>
      </c>
      <c r="K246" s="5">
        <f>VLOOKUP($B246,'codes+languages2'!$A$2:$J$251,8)</f>
        <v>0</v>
      </c>
      <c r="L246" s="5">
        <f>VLOOKUP($B246,'codes+languages2'!$A$2:$J$251,9)</f>
        <v>0</v>
      </c>
      <c r="M246" s="5">
        <f>VLOOKUP($B246,'codes+languages2'!$A$2:$J$251,10)</f>
        <v>0</v>
      </c>
    </row>
    <row r="247" spans="1:13" ht="15">
      <c r="A247" s="11" t="s">
        <v>1464</v>
      </c>
      <c r="B247" s="11" t="s">
        <v>1652</v>
      </c>
      <c r="C247" s="11" t="s">
        <v>1926</v>
      </c>
      <c r="D247" s="12">
        <v>887</v>
      </c>
      <c r="E247" s="13">
        <v>0</v>
      </c>
      <c r="F247" s="13">
        <v>0</v>
      </c>
      <c r="G247" s="5" t="str">
        <f ca="1">VLOOKUP(H247,'codes+languagesSimple'!$J$2:$K$212,2,FALSE)</f>
        <v>Arabic</v>
      </c>
      <c r="H247" s="5" t="str">
        <f ca="1">VLOOKUP($B247,'codes+languages2'!$A$2:$J$251,5)</f>
        <v>ar</v>
      </c>
      <c r="I247" s="5">
        <f>VLOOKUP($B247,'codes+languages2'!$A$2:$J$251,6)</f>
        <v>0</v>
      </c>
      <c r="J247" s="5">
        <f>VLOOKUP($B247,'codes+languages2'!$A$2:$J$251,7)</f>
        <v>0</v>
      </c>
      <c r="K247" s="5">
        <f>VLOOKUP($B247,'codes+languages2'!$A$2:$J$251,8)</f>
        <v>0</v>
      </c>
      <c r="L247" s="5">
        <f>VLOOKUP($B247,'codes+languages2'!$A$2:$J$251,9)</f>
        <v>0</v>
      </c>
      <c r="M247" s="5">
        <f>VLOOKUP($B247,'codes+languages2'!$A$2:$J$251,10)</f>
        <v>0</v>
      </c>
    </row>
    <row r="248" spans="1:13" ht="15">
      <c r="A248" s="11" t="s">
        <v>1659</v>
      </c>
      <c r="B248" s="11" t="s">
        <v>1658</v>
      </c>
      <c r="C248" s="11" t="s">
        <v>1927</v>
      </c>
      <c r="D248" s="12">
        <v>894</v>
      </c>
      <c r="E248" s="13">
        <v>0</v>
      </c>
      <c r="F248" s="13">
        <v>0</v>
      </c>
      <c r="G248" s="5" t="str">
        <f ca="1">VLOOKUP(H248,'codes+languagesSimple'!$J$2:$K$212,2,FALSE)</f>
        <v>English</v>
      </c>
      <c r="H248" s="5" t="str">
        <f ca="1">VLOOKUP($B248,'codes+languages2'!$A$2:$J$251,5)</f>
        <v>en</v>
      </c>
      <c r="I248" s="5">
        <f>VLOOKUP($B248,'codes+languages2'!$A$2:$J$251,6)</f>
        <v>0</v>
      </c>
      <c r="J248" s="5">
        <f>VLOOKUP($B248,'codes+languages2'!$A$2:$J$251,7)</f>
        <v>0</v>
      </c>
      <c r="K248" s="5">
        <f>VLOOKUP($B248,'codes+languages2'!$A$2:$J$251,8)</f>
        <v>0</v>
      </c>
      <c r="L248" s="5">
        <f>VLOOKUP($B248,'codes+languages2'!$A$2:$J$251,9)</f>
        <v>0</v>
      </c>
      <c r="M248" s="5">
        <f>VLOOKUP($B248,'codes+languages2'!$A$2:$J$251,10)</f>
        <v>0</v>
      </c>
    </row>
    <row r="249" spans="1:13" ht="15">
      <c r="A249" s="11" t="s">
        <v>1473</v>
      </c>
      <c r="B249" s="11" t="s">
        <v>1660</v>
      </c>
      <c r="C249" s="11" t="s">
        <v>1928</v>
      </c>
      <c r="D249" s="12">
        <v>716</v>
      </c>
      <c r="E249" s="13">
        <v>0</v>
      </c>
      <c r="F249" s="13">
        <v>0</v>
      </c>
      <c r="G249" s="5" t="str">
        <f ca="1">VLOOKUP(H249,'codes+languagesSimple'!$J$2:$K$212,2,FALSE)</f>
        <v>English</v>
      </c>
      <c r="H249" s="5" t="str">
        <f ca="1">VLOOKUP($B249,'codes+languages2'!$A$2:$J$251,5)</f>
        <v>en</v>
      </c>
      <c r="I249" s="5" t="str">
        <f ca="1">VLOOKUP($B249,'codes+languages2'!$A$2:$J$251,6)</f>
        <v>sn</v>
      </c>
      <c r="J249" s="5" t="str">
        <f ca="1">VLOOKUP($B249,'codes+languages2'!$A$2:$J$251,7)</f>
        <v>nd</v>
      </c>
      <c r="K249" s="5">
        <f>VLOOKUP($B249,'codes+languages2'!$A$2:$J$251,8)</f>
        <v>0</v>
      </c>
      <c r="L249" s="5">
        <f>VLOOKUP($B249,'codes+languages2'!$A$2:$J$251,9)</f>
        <v>0</v>
      </c>
      <c r="M249" s="5">
        <f>VLOOKUP($B249,'codes+languages2'!$A$2:$J$251,10)</f>
        <v>0</v>
      </c>
    </row>
    <row r="250" spans="1:13" ht="15">
      <c r="A250" s="11" t="s">
        <v>1929</v>
      </c>
      <c r="B250" s="11" t="s">
        <v>154</v>
      </c>
      <c r="C250" s="11" t="s">
        <v>1930</v>
      </c>
      <c r="D250" s="12">
        <v>248</v>
      </c>
      <c r="E250" s="13">
        <v>0</v>
      </c>
      <c r="F250" s="13">
        <v>0</v>
      </c>
      <c r="G250" s="5" t="str">
        <f ca="1">VLOOKUP(H250,'codes+languagesSimple'!$J$2:$K$212,2,FALSE)</f>
        <v>Swedish</v>
      </c>
      <c r="H250" s="5" t="str">
        <f ca="1">VLOOKUP($B250,'codes+languages2'!$A$2:$J$251,5)</f>
        <v>sv</v>
      </c>
      <c r="I250" s="5">
        <f>VLOOKUP($B250,'codes+languages2'!$A$2:$J$251,6)</f>
        <v>0</v>
      </c>
      <c r="J250" s="5">
        <f>VLOOKUP($B250,'codes+languages2'!$A$2:$J$251,7)</f>
        <v>0</v>
      </c>
      <c r="K250" s="5">
        <f>VLOOKUP($B250,'codes+languages2'!$A$2:$J$251,8)</f>
        <v>0</v>
      </c>
      <c r="L250" s="5">
        <f>VLOOKUP($B250,'codes+languages2'!$A$2:$J$251,9)</f>
        <v>0</v>
      </c>
      <c r="M250" s="5">
        <f>VLOOKUP($B250,'codes+languages2'!$A$2:$J$251,10)</f>
        <v>0</v>
      </c>
    </row>
  </sheetData>
  <autoFilter ref="A1:M25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1"/>
  <sheetViews>
    <sheetView workbookViewId="0">
      <selection sqref="A1:D1"/>
    </sheetView>
  </sheetViews>
  <sheetFormatPr defaultColWidth="14.44140625" defaultRowHeight="15.75" customHeight="1"/>
  <cols>
    <col min="1" max="1" width="11.33203125" customWidth="1"/>
    <col min="2" max="2" width="56" customWidth="1"/>
    <col min="3" max="3" width="47.33203125" customWidth="1"/>
    <col min="5" max="5" width="14.6640625" customWidth="1"/>
  </cols>
  <sheetData>
    <row r="1" spans="1:10">
      <c r="A1" s="22" t="s">
        <v>0</v>
      </c>
      <c r="B1" s="23"/>
      <c r="C1" s="23"/>
      <c r="D1" s="23"/>
    </row>
    <row r="2" spans="1:10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>
      <c r="A3" s="3" t="s">
        <v>13</v>
      </c>
      <c r="B3" s="3" t="s">
        <v>15</v>
      </c>
      <c r="C3" s="3" t="s">
        <v>15</v>
      </c>
      <c r="D3" s="3" t="s">
        <v>16</v>
      </c>
      <c r="E3" s="5" t="str">
        <f ca="1">IFERROR(__xludf.DUMMYFUNCTION("SPLIT(D3,"", "")"),"ca")</f>
        <v>ca</v>
      </c>
    </row>
    <row r="4" spans="1:10">
      <c r="A4" s="3" t="s">
        <v>22</v>
      </c>
      <c r="B4" s="3" t="s">
        <v>24</v>
      </c>
      <c r="C4" s="6" t="s">
        <v>26</v>
      </c>
      <c r="D4" s="3" t="s">
        <v>33</v>
      </c>
      <c r="E4" s="5" t="str">
        <f ca="1">IFERROR(__xludf.DUMMYFUNCTION("SPLIT(D4,"", "")"),"ar")</f>
        <v>ar</v>
      </c>
      <c r="F4" s="8"/>
      <c r="G4" s="8"/>
      <c r="H4" s="8"/>
      <c r="I4" s="8"/>
    </row>
    <row r="5" spans="1:10">
      <c r="A5" s="3" t="s">
        <v>36</v>
      </c>
      <c r="B5" s="3" t="s">
        <v>32</v>
      </c>
      <c r="C5" s="6" t="s">
        <v>37</v>
      </c>
      <c r="D5" s="3" t="s">
        <v>38</v>
      </c>
      <c r="E5" s="5" t="str">
        <f ca="1">IFERROR(__xludf.DUMMYFUNCTION("SPLIT(D5,"", "")"),"fa")</f>
        <v>fa</v>
      </c>
      <c r="F5" s="5" t="str">
        <f ca="1">IFERROR(__xludf.DUMMYFUNCTION("""COMPUTED_VALUE"""),"ps")</f>
        <v>ps</v>
      </c>
    </row>
    <row r="6" spans="1:10">
      <c r="A6" s="3" t="s">
        <v>41</v>
      </c>
      <c r="B6" s="3" t="s">
        <v>42</v>
      </c>
      <c r="C6" s="3" t="s">
        <v>42</v>
      </c>
      <c r="D6" s="3" t="s">
        <v>44</v>
      </c>
      <c r="E6" s="5" t="str">
        <f ca="1">IFERROR(__xludf.DUMMYFUNCTION("SPLIT(D6,"", "")"),"en")</f>
        <v>en</v>
      </c>
    </row>
    <row r="7" spans="1:10">
      <c r="A7" s="3" t="s">
        <v>51</v>
      </c>
      <c r="B7" s="3" t="s">
        <v>52</v>
      </c>
      <c r="C7" s="3" t="s">
        <v>52</v>
      </c>
      <c r="D7" s="3" t="s">
        <v>44</v>
      </c>
      <c r="E7" s="5" t="str">
        <f ca="1">IFERROR(__xludf.DUMMYFUNCTION("SPLIT(D7,"", "")"),"en")</f>
        <v>en</v>
      </c>
    </row>
    <row r="8" spans="1:10">
      <c r="A8" s="3" t="s">
        <v>57</v>
      </c>
      <c r="B8" s="3" t="s">
        <v>58</v>
      </c>
      <c r="C8" s="3" t="s">
        <v>59</v>
      </c>
      <c r="D8" s="3" t="s">
        <v>60</v>
      </c>
      <c r="E8" s="5" t="str">
        <f ca="1">IFERROR(__xludf.DUMMYFUNCTION("SPLIT(D8,"", "")"),"sq")</f>
        <v>sq</v>
      </c>
    </row>
    <row r="9" spans="1:10">
      <c r="A9" s="3" t="s">
        <v>63</v>
      </c>
      <c r="B9" s="3" t="s">
        <v>65</v>
      </c>
      <c r="C9" s="3" t="s">
        <v>67</v>
      </c>
      <c r="D9" s="3" t="s">
        <v>69</v>
      </c>
      <c r="E9" s="5" t="str">
        <f ca="1">IFERROR(__xludf.DUMMYFUNCTION("SPLIT(D9,"", "")"),"hy")</f>
        <v>hy</v>
      </c>
    </row>
    <row r="10" spans="1:10">
      <c r="A10" s="3" t="s">
        <v>71</v>
      </c>
      <c r="B10" s="3" t="s">
        <v>73</v>
      </c>
      <c r="C10" s="3" t="s">
        <v>73</v>
      </c>
      <c r="D10" s="3" t="s">
        <v>76</v>
      </c>
      <c r="E10" s="5" t="str">
        <f ca="1">IFERROR(__xludf.DUMMYFUNCTION("SPLIT(D10,"", "")"),"pt")</f>
        <v>pt</v>
      </c>
    </row>
    <row r="11" spans="1:10">
      <c r="A11" s="3" t="s">
        <v>84</v>
      </c>
      <c r="B11" s="3" t="s">
        <v>85</v>
      </c>
      <c r="C11" s="3" t="s">
        <v>87</v>
      </c>
      <c r="D11" s="3" t="s">
        <v>88</v>
      </c>
      <c r="E11" s="5" t="str">
        <f ca="1">IFERROR(__xludf.DUMMYFUNCTION("SPLIT(D11,"", "")"),"en")</f>
        <v>en</v>
      </c>
      <c r="F11" s="5" t="str">
        <f ca="1">IFERROR(__xludf.DUMMYFUNCTION("""COMPUTED_VALUE"""),"es")</f>
        <v>es</v>
      </c>
      <c r="G11" s="5" t="str">
        <f ca="1">IFERROR(__xludf.DUMMYFUNCTION("""COMPUTED_VALUE"""),"fr")</f>
        <v>fr</v>
      </c>
      <c r="H11" s="5" t="str">
        <f ca="1">IFERROR(__xludf.DUMMYFUNCTION("""COMPUTED_VALUE"""),"ru")</f>
        <v>ru</v>
      </c>
    </row>
    <row r="12" spans="1:10">
      <c r="A12" s="3" t="s">
        <v>98</v>
      </c>
      <c r="B12" s="3" t="s">
        <v>82</v>
      </c>
      <c r="C12" s="3" t="s">
        <v>82</v>
      </c>
      <c r="D12" s="3" t="s">
        <v>86</v>
      </c>
      <c r="E12" s="5" t="str">
        <f ca="1">IFERROR(__xludf.DUMMYFUNCTION("SPLIT(D12,"", "")"),"es")</f>
        <v>es</v>
      </c>
    </row>
    <row r="13" spans="1:10">
      <c r="A13" s="3" t="s">
        <v>110</v>
      </c>
      <c r="B13" s="3" t="s">
        <v>112</v>
      </c>
      <c r="C13" s="3" t="s">
        <v>112</v>
      </c>
      <c r="D13" s="3" t="s">
        <v>113</v>
      </c>
      <c r="E13" s="5" t="str">
        <f ca="1">IFERROR(__xludf.DUMMYFUNCTION("SPLIT(D13,"", "")"),"en")</f>
        <v>en</v>
      </c>
      <c r="F13" s="5" t="str">
        <f ca="1">IFERROR(__xludf.DUMMYFUNCTION("""COMPUTED_VALUE"""),"sm")</f>
        <v>sm</v>
      </c>
    </row>
    <row r="14" spans="1:10">
      <c r="A14" s="3" t="s">
        <v>121</v>
      </c>
      <c r="B14" s="3" t="s">
        <v>102</v>
      </c>
      <c r="C14" s="3" t="s">
        <v>125</v>
      </c>
      <c r="D14" s="3" t="s">
        <v>104</v>
      </c>
      <c r="E14" s="5" t="str">
        <f ca="1">IFERROR(__xludf.DUMMYFUNCTION("SPLIT(D14,"", "")"),"de")</f>
        <v>de</v>
      </c>
    </row>
    <row r="15" spans="1:10">
      <c r="A15" s="3" t="s">
        <v>135</v>
      </c>
      <c r="B15" s="3" t="s">
        <v>96</v>
      </c>
      <c r="C15" s="3" t="s">
        <v>96</v>
      </c>
      <c r="D15" s="3" t="s">
        <v>44</v>
      </c>
      <c r="E15" s="5" t="str">
        <f ca="1">IFERROR(__xludf.DUMMYFUNCTION("SPLIT(D15,"", "")"),"en")</f>
        <v>en</v>
      </c>
    </row>
    <row r="16" spans="1:10">
      <c r="A16" s="3" t="s">
        <v>144</v>
      </c>
      <c r="B16" s="3" t="s">
        <v>145</v>
      </c>
      <c r="C16" s="3" t="s">
        <v>145</v>
      </c>
      <c r="D16" s="3" t="s">
        <v>147</v>
      </c>
      <c r="E16" s="5" t="str">
        <f ca="1">IFERROR(__xludf.DUMMYFUNCTION("SPLIT(D16,"", "")"),"nl")</f>
        <v>nl</v>
      </c>
      <c r="F16" s="5" t="str">
        <f ca="1">IFERROR(__xludf.DUMMYFUNCTION("""COMPUTED_VALUE"""),"pap")</f>
        <v>pap</v>
      </c>
    </row>
    <row r="17" spans="1:8">
      <c r="A17" s="3" t="s">
        <v>154</v>
      </c>
      <c r="B17" s="3" t="s">
        <v>157</v>
      </c>
      <c r="C17" s="3" t="s">
        <v>159</v>
      </c>
      <c r="D17" s="3" t="s">
        <v>160</v>
      </c>
      <c r="E17" s="5" t="str">
        <f ca="1">IFERROR(__xludf.DUMMYFUNCTION("SPLIT(D17,"", "")"),"sv")</f>
        <v>sv</v>
      </c>
    </row>
    <row r="18" spans="1:8">
      <c r="A18" s="3" t="s">
        <v>163</v>
      </c>
      <c r="B18" s="3" t="s">
        <v>108</v>
      </c>
      <c r="C18" s="3" t="s">
        <v>166</v>
      </c>
      <c r="D18" s="3" t="s">
        <v>111</v>
      </c>
      <c r="E18" s="5" t="str">
        <f ca="1">IFERROR(__xludf.DUMMYFUNCTION("SPLIT(D18,"", "")"),"az")</f>
        <v>az</v>
      </c>
    </row>
    <row r="19" spans="1:8">
      <c r="A19" s="3" t="s">
        <v>169</v>
      </c>
      <c r="B19" s="3" t="s">
        <v>172</v>
      </c>
      <c r="C19" s="3" t="s">
        <v>174</v>
      </c>
      <c r="D19" s="3" t="s">
        <v>175</v>
      </c>
      <c r="E19" s="5" t="str">
        <f ca="1">IFERROR(__xludf.DUMMYFUNCTION("SPLIT(D19,"", "")"),"bs")</f>
        <v>bs</v>
      </c>
      <c r="F19" s="5" t="str">
        <f ca="1">IFERROR(__xludf.DUMMYFUNCTION("""COMPUTED_VALUE"""),"hr")</f>
        <v>hr</v>
      </c>
      <c r="G19" s="5" t="str">
        <f ca="1">IFERROR(__xludf.DUMMYFUNCTION("""COMPUTED_VALUE"""),"sr")</f>
        <v>sr</v>
      </c>
    </row>
    <row r="20" spans="1:8">
      <c r="A20" s="3" t="s">
        <v>182</v>
      </c>
      <c r="B20" s="3" t="s">
        <v>185</v>
      </c>
      <c r="C20" s="3" t="s">
        <v>185</v>
      </c>
      <c r="D20" s="3" t="s">
        <v>44</v>
      </c>
      <c r="E20" s="5" t="str">
        <f ca="1">IFERROR(__xludf.DUMMYFUNCTION("SPLIT(D20,"", "")"),"en")</f>
        <v>en</v>
      </c>
    </row>
    <row r="21" spans="1:8">
      <c r="A21" s="3" t="s">
        <v>192</v>
      </c>
      <c r="B21" s="3" t="s">
        <v>126</v>
      </c>
      <c r="C21" s="3" t="s">
        <v>194</v>
      </c>
      <c r="D21" s="3" t="s">
        <v>128</v>
      </c>
      <c r="E21" s="5" t="str">
        <f ca="1">IFERROR(__xludf.DUMMYFUNCTION("SPLIT(D21,"", "")"),"bn")</f>
        <v>bn</v>
      </c>
    </row>
    <row r="22" spans="1:8">
      <c r="A22" s="3" t="s">
        <v>199</v>
      </c>
      <c r="B22" s="3" t="s">
        <v>142</v>
      </c>
      <c r="C22" s="3" t="s">
        <v>201</v>
      </c>
      <c r="D22" s="3" t="s">
        <v>202</v>
      </c>
      <c r="E22" s="5" t="str">
        <f ca="1">IFERROR(__xludf.DUMMYFUNCTION("SPLIT(D22,"", "")"),"nl")</f>
        <v>nl</v>
      </c>
      <c r="F22" s="5" t="str">
        <f ca="1">IFERROR(__xludf.DUMMYFUNCTION("""COMPUTED_VALUE"""),"fr")</f>
        <v>fr</v>
      </c>
      <c r="G22" s="5" t="str">
        <f ca="1">IFERROR(__xludf.DUMMYFUNCTION("""COMPUTED_VALUE"""),"de")</f>
        <v>de</v>
      </c>
    </row>
    <row r="23" spans="1:8">
      <c r="A23" s="3" t="s">
        <v>211</v>
      </c>
      <c r="B23" s="3" t="s">
        <v>212</v>
      </c>
      <c r="C23" s="3" t="s">
        <v>212</v>
      </c>
      <c r="D23" s="3" t="s">
        <v>152</v>
      </c>
      <c r="E23" s="5" t="str">
        <f ca="1">IFERROR(__xludf.DUMMYFUNCTION("SPLIT(D23,"", "")"),"fr")</f>
        <v>fr</v>
      </c>
    </row>
    <row r="24" spans="1:8">
      <c r="A24" s="3" t="s">
        <v>218</v>
      </c>
      <c r="B24" s="3" t="s">
        <v>219</v>
      </c>
      <c r="C24" s="3" t="s">
        <v>222</v>
      </c>
      <c r="D24" s="3" t="s">
        <v>224</v>
      </c>
      <c r="E24" s="5" t="str">
        <f ca="1">IFERROR(__xludf.DUMMYFUNCTION("SPLIT(D24,"", "")"),"bg")</f>
        <v>bg</v>
      </c>
    </row>
    <row r="25" spans="1:8">
      <c r="A25" s="3" t="s">
        <v>228</v>
      </c>
      <c r="B25" s="3" t="s">
        <v>230</v>
      </c>
      <c r="C25" s="6" t="s">
        <v>232</v>
      </c>
      <c r="D25" s="3" t="s">
        <v>33</v>
      </c>
      <c r="E25" s="5" t="str">
        <f ca="1">IFERROR(__xludf.DUMMYFUNCTION("SPLIT(D25,"", "")"),"ar")</f>
        <v>ar</v>
      </c>
    </row>
    <row r="26" spans="1:8">
      <c r="A26" s="3" t="s">
        <v>236</v>
      </c>
      <c r="B26" s="3" t="s">
        <v>239</v>
      </c>
      <c r="C26" s="3" t="s">
        <v>239</v>
      </c>
      <c r="D26" s="3" t="s">
        <v>152</v>
      </c>
      <c r="E26" s="5" t="str">
        <f ca="1">IFERROR(__xludf.DUMMYFUNCTION("SPLIT(D26,"", "")"),"fr")</f>
        <v>fr</v>
      </c>
    </row>
    <row r="27" spans="1:8">
      <c r="A27" s="3" t="s">
        <v>244</v>
      </c>
      <c r="B27" s="3" t="s">
        <v>246</v>
      </c>
      <c r="C27" s="3" t="s">
        <v>248</v>
      </c>
      <c r="D27" s="3" t="s">
        <v>152</v>
      </c>
      <c r="E27" s="5" t="str">
        <f ca="1">IFERROR(__xludf.DUMMYFUNCTION("SPLIT(D27,"", "")"),"fr")</f>
        <v>fr</v>
      </c>
    </row>
    <row r="28" spans="1:8">
      <c r="A28" s="3" t="s">
        <v>256</v>
      </c>
      <c r="B28" s="3" t="s">
        <v>257</v>
      </c>
      <c r="C28" s="3" t="s">
        <v>257</v>
      </c>
      <c r="D28" s="3" t="s">
        <v>152</v>
      </c>
      <c r="E28" s="5" t="str">
        <f ca="1">IFERROR(__xludf.DUMMYFUNCTION("SPLIT(D28,"", "")"),"fr")</f>
        <v>fr</v>
      </c>
    </row>
    <row r="29" spans="1:8">
      <c r="A29" s="3" t="s">
        <v>263</v>
      </c>
      <c r="B29" s="3" t="s">
        <v>264</v>
      </c>
      <c r="C29" s="3" t="s">
        <v>264</v>
      </c>
      <c r="D29" s="3" t="s">
        <v>44</v>
      </c>
      <c r="E29" s="5" t="str">
        <f ca="1">IFERROR(__xludf.DUMMYFUNCTION("SPLIT(D29,"", "")"),"en")</f>
        <v>en</v>
      </c>
    </row>
    <row r="30" spans="1:8">
      <c r="A30" s="3" t="s">
        <v>268</v>
      </c>
      <c r="B30" s="3" t="s">
        <v>225</v>
      </c>
      <c r="C30" s="3" t="s">
        <v>225</v>
      </c>
      <c r="D30" s="3" t="s">
        <v>227</v>
      </c>
      <c r="E30" s="5" t="str">
        <f ca="1">IFERROR(__xludf.DUMMYFUNCTION("SPLIT(D30,"", "")"),"ms")</f>
        <v>ms</v>
      </c>
    </row>
    <row r="31" spans="1:8">
      <c r="A31" s="3" t="s">
        <v>276</v>
      </c>
      <c r="B31" s="3" t="s">
        <v>171</v>
      </c>
      <c r="C31" s="3" t="s">
        <v>279</v>
      </c>
      <c r="D31" s="3" t="s">
        <v>280</v>
      </c>
      <c r="E31" s="5" t="str">
        <f ca="1">IFERROR(__xludf.DUMMYFUNCTION("SPLIT(D31,"", "")"),"es")</f>
        <v>es</v>
      </c>
      <c r="F31" s="5" t="str">
        <f ca="1">IFERROR(__xludf.DUMMYFUNCTION("""COMPUTED_VALUE"""),"qu")</f>
        <v>qu</v>
      </c>
      <c r="G31" s="5" t="str">
        <f ca="1">IFERROR(__xludf.DUMMYFUNCTION("""COMPUTED_VALUE"""),"gn")</f>
        <v>gn</v>
      </c>
      <c r="H31" s="5" t="str">
        <f ca="1">IFERROR(__xludf.DUMMYFUNCTION("""COMPUTED_VALUE"""),"ay")</f>
        <v>ay</v>
      </c>
    </row>
    <row r="32" spans="1:8">
      <c r="A32" s="3" t="s">
        <v>287</v>
      </c>
      <c r="B32" s="3" t="s">
        <v>288</v>
      </c>
      <c r="C32" s="3" t="s">
        <v>289</v>
      </c>
      <c r="D32" s="3" t="s">
        <v>146</v>
      </c>
      <c r="E32" s="5" t="str">
        <f ca="1">IFERROR(__xludf.DUMMYFUNCTION("SPLIT(D32,"", "")"),"nl")</f>
        <v>nl</v>
      </c>
    </row>
    <row r="33" spans="1:8">
      <c r="A33" s="3" t="s">
        <v>292</v>
      </c>
      <c r="B33" s="3" t="s">
        <v>216</v>
      </c>
      <c r="C33" s="3" t="s">
        <v>293</v>
      </c>
      <c r="D33" s="3" t="s">
        <v>76</v>
      </c>
      <c r="E33" s="5" t="str">
        <f ca="1">IFERROR(__xludf.DUMMYFUNCTION("SPLIT(D33,"", "")"),"pt")</f>
        <v>pt</v>
      </c>
    </row>
    <row r="34" spans="1:8">
      <c r="A34" s="3" t="s">
        <v>299</v>
      </c>
      <c r="B34" s="3" t="s">
        <v>300</v>
      </c>
      <c r="C34" s="3" t="s">
        <v>300</v>
      </c>
      <c r="D34" s="3" t="s">
        <v>44</v>
      </c>
      <c r="E34" s="5" t="str">
        <f ca="1">IFERROR(__xludf.DUMMYFUNCTION("SPLIT(D34,"", "")"),"en")</f>
        <v>en</v>
      </c>
    </row>
    <row r="35" spans="1:8">
      <c r="A35" s="3" t="s">
        <v>305</v>
      </c>
      <c r="B35" s="3" t="s">
        <v>307</v>
      </c>
      <c r="C35" s="3" t="s">
        <v>309</v>
      </c>
      <c r="D35" s="3" t="s">
        <v>312</v>
      </c>
      <c r="E35" s="5" t="str">
        <f ca="1">IFERROR(__xludf.DUMMYFUNCTION("SPLIT(D35,"", "")"),"dz")</f>
        <v>dz</v>
      </c>
    </row>
    <row r="36" spans="1:8">
      <c r="A36" s="3" t="s">
        <v>316</v>
      </c>
      <c r="B36" s="3" t="s">
        <v>319</v>
      </c>
      <c r="C36" s="3" t="s">
        <v>321</v>
      </c>
      <c r="D36" s="3" t="s">
        <v>322</v>
      </c>
      <c r="E36" s="5" t="str">
        <f ca="1">IFERROR(__xludf.DUMMYFUNCTION("SPLIT(D36,"", "")"),"no")</f>
        <v>no</v>
      </c>
    </row>
    <row r="37" spans="1:8">
      <c r="A37" s="3" t="s">
        <v>330</v>
      </c>
      <c r="B37" s="3" t="s">
        <v>332</v>
      </c>
      <c r="C37" s="3" t="s">
        <v>332</v>
      </c>
      <c r="D37" s="3" t="s">
        <v>335</v>
      </c>
      <c r="E37" s="5" t="str">
        <f ca="1">IFERROR(__xludf.DUMMYFUNCTION("SPLIT(D37,"", "")"),"en")</f>
        <v>en</v>
      </c>
      <c r="F37" s="5" t="str">
        <f ca="1">IFERROR(__xludf.DUMMYFUNCTION("""COMPUTED_VALUE"""),"tn")</f>
        <v>tn</v>
      </c>
    </row>
    <row r="38" spans="1:8">
      <c r="A38" s="3" t="s">
        <v>341</v>
      </c>
      <c r="B38" s="3" t="s">
        <v>133</v>
      </c>
      <c r="C38" s="3" t="s">
        <v>343</v>
      </c>
      <c r="D38" s="3" t="s">
        <v>346</v>
      </c>
      <c r="E38" s="5" t="str">
        <f ca="1">IFERROR(__xludf.DUMMYFUNCTION("SPLIT(D38,"", "")"),"be")</f>
        <v>be</v>
      </c>
      <c r="F38" s="5" t="str">
        <f ca="1">IFERROR(__xludf.DUMMYFUNCTION("""COMPUTED_VALUE"""),"ru")</f>
        <v>ru</v>
      </c>
    </row>
    <row r="39" spans="1:8">
      <c r="A39" s="3" t="s">
        <v>351</v>
      </c>
      <c r="B39" s="3" t="s">
        <v>158</v>
      </c>
      <c r="C39" s="3" t="s">
        <v>158</v>
      </c>
      <c r="D39" s="3" t="s">
        <v>44</v>
      </c>
      <c r="E39" s="5" t="str">
        <f ca="1">IFERROR(__xludf.DUMMYFUNCTION("SPLIT(D39,"", "")"),"en")</f>
        <v>en</v>
      </c>
    </row>
    <row r="40" spans="1:8">
      <c r="A40" s="3" t="s">
        <v>359</v>
      </c>
      <c r="B40" s="3" t="s">
        <v>249</v>
      </c>
      <c r="C40" s="3" t="s">
        <v>249</v>
      </c>
      <c r="D40" s="3" t="s">
        <v>363</v>
      </c>
      <c r="E40" s="5" t="str">
        <f ca="1">IFERROR(__xludf.DUMMYFUNCTION("SPLIT(D40,"", "")"),"en")</f>
        <v>en</v>
      </c>
      <c r="F40" s="5" t="str">
        <f ca="1">IFERROR(__xludf.DUMMYFUNCTION("""COMPUTED_VALUE"""),"fr")</f>
        <v>fr</v>
      </c>
    </row>
    <row r="41" spans="1:8">
      <c r="A41" s="3" t="s">
        <v>372</v>
      </c>
      <c r="B41" s="3" t="s">
        <v>374</v>
      </c>
      <c r="C41" s="3" t="s">
        <v>374</v>
      </c>
      <c r="D41" s="3" t="s">
        <v>44</v>
      </c>
      <c r="E41" s="5" t="str">
        <f ca="1">IFERROR(__xludf.DUMMYFUNCTION("SPLIT(D41,"", "")"),"en")</f>
        <v>en</v>
      </c>
    </row>
    <row r="42" spans="1:8">
      <c r="A42" s="3" t="s">
        <v>381</v>
      </c>
      <c r="B42" s="3" t="s">
        <v>384</v>
      </c>
      <c r="C42" s="3" t="s">
        <v>386</v>
      </c>
      <c r="D42" s="3" t="s">
        <v>152</v>
      </c>
      <c r="E42" s="5" t="str">
        <f ca="1">IFERROR(__xludf.DUMMYFUNCTION("SPLIT(D42,"", "")"),"fr")</f>
        <v>fr</v>
      </c>
    </row>
    <row r="43" spans="1:8">
      <c r="A43" s="3" t="s">
        <v>392</v>
      </c>
      <c r="B43" s="3" t="s">
        <v>393</v>
      </c>
      <c r="C43" s="3" t="s">
        <v>394</v>
      </c>
      <c r="D43" s="3" t="s">
        <v>396</v>
      </c>
      <c r="E43" s="5" t="str">
        <f ca="1">IFERROR(__xludf.DUMMYFUNCTION("SPLIT(D43,"", "")"),"fr")</f>
        <v>fr</v>
      </c>
      <c r="F43" s="5" t="str">
        <f ca="1">IFERROR(__xludf.DUMMYFUNCTION("""COMPUTED_VALUE"""),"sg")</f>
        <v>sg</v>
      </c>
    </row>
    <row r="44" spans="1:8">
      <c r="A44" s="3" t="s">
        <v>404</v>
      </c>
      <c r="B44" s="3" t="s">
        <v>406</v>
      </c>
      <c r="C44" s="3" t="s">
        <v>407</v>
      </c>
      <c r="D44" s="3" t="s">
        <v>152</v>
      </c>
      <c r="E44" s="5" t="str">
        <f ca="1">IFERROR(__xludf.DUMMYFUNCTION("SPLIT(D44,"", "")"),"fr")</f>
        <v>fr</v>
      </c>
    </row>
    <row r="45" spans="1:8">
      <c r="A45" s="3" t="s">
        <v>254</v>
      </c>
      <c r="B45" s="3" t="s">
        <v>250</v>
      </c>
      <c r="C45" s="3" t="s">
        <v>414</v>
      </c>
      <c r="D45" s="3" t="s">
        <v>415</v>
      </c>
      <c r="E45" s="5" t="str">
        <f ca="1">IFERROR(__xludf.DUMMYFUNCTION("SPLIT(D45,"", "")"),"de")</f>
        <v>de</v>
      </c>
      <c r="F45" s="5" t="str">
        <f ca="1">IFERROR(__xludf.DUMMYFUNCTION("""COMPUTED_VALUE"""),"fr")</f>
        <v>fr</v>
      </c>
      <c r="G45" s="5" t="str">
        <f ca="1">IFERROR(__xludf.DUMMYFUNCTION("""COMPUTED_VALUE"""),"it")</f>
        <v>it</v>
      </c>
      <c r="H45" s="5" t="str">
        <f ca="1">IFERROR(__xludf.DUMMYFUNCTION("""COMPUTED_VALUE"""),"rm")</f>
        <v>rm</v>
      </c>
    </row>
    <row r="46" spans="1:8">
      <c r="A46" s="3" t="s">
        <v>426</v>
      </c>
      <c r="B46" s="3" t="s">
        <v>432</v>
      </c>
      <c r="C46" s="3" t="s">
        <v>432</v>
      </c>
      <c r="D46" s="3" t="s">
        <v>152</v>
      </c>
      <c r="E46" s="5" t="str">
        <f ca="1">IFERROR(__xludf.DUMMYFUNCTION("SPLIT(D46,"", "")"),"fr")</f>
        <v>fr</v>
      </c>
    </row>
    <row r="47" spans="1:8">
      <c r="A47" s="3" t="s">
        <v>438</v>
      </c>
      <c r="B47" s="3" t="s">
        <v>439</v>
      </c>
      <c r="C47" s="3" t="s">
        <v>440</v>
      </c>
      <c r="D47" s="3" t="s">
        <v>441</v>
      </c>
      <c r="E47" s="5" t="str">
        <f ca="1">IFERROR(__xludf.DUMMYFUNCTION("SPLIT(D47,"", "")"),"en")</f>
        <v>en</v>
      </c>
      <c r="F47" s="5" t="str">
        <f ca="1">IFERROR(__xludf.DUMMYFUNCTION("""COMPUTED_VALUE"""),"rar")</f>
        <v>rar</v>
      </c>
    </row>
    <row r="48" spans="1:8">
      <c r="A48" s="3" t="s">
        <v>452</v>
      </c>
      <c r="B48" s="3" t="s">
        <v>284</v>
      </c>
      <c r="C48" s="3" t="s">
        <v>284</v>
      </c>
      <c r="D48" s="3" t="s">
        <v>86</v>
      </c>
      <c r="E48" s="5" t="str">
        <f ca="1">IFERROR(__xludf.DUMMYFUNCTION("SPLIT(D48,"", "")"),"es")</f>
        <v>es</v>
      </c>
    </row>
    <row r="49" spans="1:8">
      <c r="A49" s="3" t="s">
        <v>458</v>
      </c>
      <c r="B49" s="3" t="s">
        <v>459</v>
      </c>
      <c r="C49" s="3" t="s">
        <v>460</v>
      </c>
      <c r="D49" s="3" t="s">
        <v>462</v>
      </c>
      <c r="E49" s="5" t="str">
        <f ca="1">IFERROR(__xludf.DUMMYFUNCTION("SPLIT(D49,"", "")"),"fr")</f>
        <v>fr</v>
      </c>
      <c r="F49" s="5" t="str">
        <f ca="1">IFERROR(__xludf.DUMMYFUNCTION("""COMPUTED_VALUE"""),"en")</f>
        <v>en</v>
      </c>
    </row>
    <row r="50" spans="1:8">
      <c r="A50" s="3" t="s">
        <v>471</v>
      </c>
      <c r="B50" s="3" t="s">
        <v>473</v>
      </c>
      <c r="C50" s="3" t="s">
        <v>474</v>
      </c>
      <c r="D50" s="3" t="s">
        <v>476</v>
      </c>
      <c r="E50" s="5" t="str">
        <f ca="1">IFERROR(__xludf.DUMMYFUNCTION("SPLIT(D50,"", "")"),"zh-hans")</f>
        <v>zh-hans</v>
      </c>
    </row>
    <row r="51" spans="1:8">
      <c r="A51" s="3" t="s">
        <v>482</v>
      </c>
      <c r="B51" s="3" t="s">
        <v>298</v>
      </c>
      <c r="C51" s="3" t="s">
        <v>298</v>
      </c>
      <c r="D51" s="3" t="s">
        <v>86</v>
      </c>
      <c r="E51" s="5" t="str">
        <f ca="1">IFERROR(__xludf.DUMMYFUNCTION("SPLIT(D51,"", "")"),"es")</f>
        <v>es</v>
      </c>
    </row>
    <row r="52" spans="1:8">
      <c r="A52" s="3" t="s">
        <v>491</v>
      </c>
      <c r="B52" s="3" t="s">
        <v>304</v>
      </c>
      <c r="C52" s="3" t="s">
        <v>304</v>
      </c>
      <c r="D52" s="3" t="s">
        <v>86</v>
      </c>
      <c r="E52" s="5" t="str">
        <f ca="1">IFERROR(__xludf.DUMMYFUNCTION("SPLIT(D52,"", "")"),"es")</f>
        <v>es</v>
      </c>
    </row>
    <row r="53" spans="1:8">
      <c r="A53" s="3" t="s">
        <v>502</v>
      </c>
      <c r="B53" s="3" t="s">
        <v>503</v>
      </c>
      <c r="C53" s="3" t="s">
        <v>503</v>
      </c>
      <c r="D53" s="3" t="s">
        <v>86</v>
      </c>
      <c r="E53" s="5" t="str">
        <f ca="1">IFERROR(__xludf.DUMMYFUNCTION("SPLIT(D53,"", "")"),"es")</f>
        <v>es</v>
      </c>
    </row>
    <row r="54" spans="1:8">
      <c r="A54" s="3" t="s">
        <v>508</v>
      </c>
      <c r="B54" s="3" t="s">
        <v>509</v>
      </c>
      <c r="C54" s="3" t="s">
        <v>509</v>
      </c>
      <c r="D54" s="3" t="s">
        <v>76</v>
      </c>
      <c r="E54" s="5" t="str">
        <f ca="1">IFERROR(__xludf.DUMMYFUNCTION("SPLIT(D54,"", "")"),"pt")</f>
        <v>pt</v>
      </c>
    </row>
    <row r="55" spans="1:8">
      <c r="A55" s="3" t="s">
        <v>515</v>
      </c>
      <c r="B55" s="3" t="s">
        <v>517</v>
      </c>
      <c r="C55" s="3" t="s">
        <v>517</v>
      </c>
      <c r="D55" s="3" t="s">
        <v>518</v>
      </c>
      <c r="E55" s="5" t="str">
        <f ca="1">IFERROR(__xludf.DUMMYFUNCTION("SPLIT(D55,"", "")"),"nl")</f>
        <v>nl</v>
      </c>
      <c r="F55" s="5" t="str">
        <f ca="1">IFERROR(__xludf.DUMMYFUNCTION("""COMPUTED_VALUE"""),"en")</f>
        <v>en</v>
      </c>
    </row>
    <row r="56" spans="1:8">
      <c r="A56" s="3" t="s">
        <v>528</v>
      </c>
      <c r="B56" s="3" t="s">
        <v>530</v>
      </c>
      <c r="C56" s="3" t="s">
        <v>530</v>
      </c>
      <c r="D56" s="3" t="s">
        <v>44</v>
      </c>
      <c r="E56" s="5" t="str">
        <f ca="1">IFERROR(__xludf.DUMMYFUNCTION("SPLIT(D56,"", "")"),"en")</f>
        <v>en</v>
      </c>
    </row>
    <row r="57" spans="1:8">
      <c r="A57" s="3" t="s">
        <v>496</v>
      </c>
      <c r="B57" s="3" t="s">
        <v>490</v>
      </c>
      <c r="C57" s="3" t="s">
        <v>538</v>
      </c>
      <c r="D57" s="3" t="s">
        <v>539</v>
      </c>
      <c r="E57" s="5" t="str">
        <f ca="1">IFERROR(__xludf.DUMMYFUNCTION("SPLIT(D57,"", "")"),"el")</f>
        <v>el</v>
      </c>
      <c r="F57" s="5" t="str">
        <f ca="1">IFERROR(__xludf.DUMMYFUNCTION("""COMPUTED_VALUE"""),"tr")</f>
        <v>tr</v>
      </c>
    </row>
    <row r="58" spans="1:8">
      <c r="A58" s="3" t="s">
        <v>543</v>
      </c>
      <c r="B58" s="3" t="s">
        <v>318</v>
      </c>
      <c r="C58" s="3" t="s">
        <v>546</v>
      </c>
      <c r="D58" s="3" t="s">
        <v>323</v>
      </c>
      <c r="E58" s="5" t="str">
        <f ca="1">IFERROR(__xludf.DUMMYFUNCTION("SPLIT(D58,"", "")"),"cs")</f>
        <v>cs</v>
      </c>
    </row>
    <row r="59" spans="1:8">
      <c r="A59" s="3" t="s">
        <v>551</v>
      </c>
      <c r="B59" s="3" t="s">
        <v>457</v>
      </c>
      <c r="C59" s="3" t="s">
        <v>555</v>
      </c>
      <c r="D59" s="3" t="s">
        <v>104</v>
      </c>
      <c r="E59" s="5" t="str">
        <f ca="1">IFERROR(__xludf.DUMMYFUNCTION("SPLIT(D59,"", "")"),"de")</f>
        <v>de</v>
      </c>
    </row>
    <row r="60" spans="1:8">
      <c r="A60" s="3" t="s">
        <v>562</v>
      </c>
      <c r="B60" s="3" t="s">
        <v>563</v>
      </c>
      <c r="C60" s="3" t="s">
        <v>564</v>
      </c>
      <c r="D60" s="3" t="s">
        <v>565</v>
      </c>
      <c r="E60" s="5" t="str">
        <f ca="1">IFERROR(__xludf.DUMMYFUNCTION("SPLIT(D60,"", "")"),"fr")</f>
        <v>fr</v>
      </c>
      <c r="F60" s="5" t="str">
        <f ca="1">IFERROR(__xludf.DUMMYFUNCTION("""COMPUTED_VALUE"""),"ar")</f>
        <v>ar</v>
      </c>
      <c r="G60" s="5" t="str">
        <f ca="1">IFERROR(__xludf.DUMMYFUNCTION("""COMPUTED_VALUE"""),"so")</f>
        <v>so</v>
      </c>
      <c r="H60" s="5" t="str">
        <f ca="1">IFERROR(__xludf.DUMMYFUNCTION("""COMPUTED_VALUE"""),"aa")</f>
        <v>aa</v>
      </c>
    </row>
    <row r="61" spans="1:8">
      <c r="A61" s="3" t="s">
        <v>575</v>
      </c>
      <c r="B61" s="3" t="s">
        <v>327</v>
      </c>
      <c r="C61" s="3" t="s">
        <v>577</v>
      </c>
      <c r="D61" s="3" t="s">
        <v>329</v>
      </c>
      <c r="E61" s="5" t="str">
        <f ca="1">IFERROR(__xludf.DUMMYFUNCTION("SPLIT(D61,"", "")"),"da")</f>
        <v>da</v>
      </c>
    </row>
    <row r="62" spans="1:8">
      <c r="A62" s="3" t="s">
        <v>583</v>
      </c>
      <c r="B62" s="3" t="s">
        <v>585</v>
      </c>
      <c r="C62" s="3" t="s">
        <v>585</v>
      </c>
      <c r="D62" s="3" t="s">
        <v>44</v>
      </c>
      <c r="E62" s="5" t="str">
        <f ca="1">IFERROR(__xludf.DUMMYFUNCTION("SPLIT(D62,"", "")"),"en")</f>
        <v>en</v>
      </c>
    </row>
    <row r="63" spans="1:8">
      <c r="A63" s="3" t="s">
        <v>591</v>
      </c>
      <c r="B63" s="3" t="s">
        <v>336</v>
      </c>
      <c r="C63" s="3" t="s">
        <v>594</v>
      </c>
      <c r="D63" s="3" t="s">
        <v>86</v>
      </c>
      <c r="E63" s="5" t="str">
        <f ca="1">IFERROR(__xludf.DUMMYFUNCTION("SPLIT(D63,"", "")"),"es")</f>
        <v>es</v>
      </c>
    </row>
    <row r="64" spans="1:8">
      <c r="A64" s="3" t="s">
        <v>598</v>
      </c>
      <c r="B64" s="3" t="s">
        <v>68</v>
      </c>
      <c r="C64" s="6" t="s">
        <v>601</v>
      </c>
      <c r="D64" s="3" t="s">
        <v>33</v>
      </c>
      <c r="E64" s="5" t="str">
        <f ca="1">IFERROR(__xludf.DUMMYFUNCTION("SPLIT(D64,"", "")"),"ar")</f>
        <v>ar</v>
      </c>
    </row>
    <row r="65" spans="1:9">
      <c r="A65" s="3" t="s">
        <v>608</v>
      </c>
      <c r="B65" s="3" t="s">
        <v>340</v>
      </c>
      <c r="C65" s="3" t="s">
        <v>340</v>
      </c>
      <c r="D65" s="3" t="s">
        <v>86</v>
      </c>
      <c r="E65" s="5" t="str">
        <f ca="1">IFERROR(__xludf.DUMMYFUNCTION("SPLIT(D65,"", "")"),"es")</f>
        <v>es</v>
      </c>
    </row>
    <row r="66" spans="1:9">
      <c r="A66" s="3" t="s">
        <v>614</v>
      </c>
      <c r="B66" s="3" t="s">
        <v>360</v>
      </c>
      <c r="C66" s="3" t="s">
        <v>616</v>
      </c>
      <c r="D66" s="3" t="s">
        <v>362</v>
      </c>
      <c r="E66" s="5" t="str">
        <f ca="1">IFERROR(__xludf.DUMMYFUNCTION("SPLIT(D66,"", "")"),"et")</f>
        <v>et</v>
      </c>
    </row>
    <row r="67" spans="1:9">
      <c r="A67" s="3" t="s">
        <v>621</v>
      </c>
      <c r="B67" s="3" t="s">
        <v>350</v>
      </c>
      <c r="C67" s="6" t="s">
        <v>624</v>
      </c>
      <c r="D67" s="3" t="s">
        <v>33</v>
      </c>
      <c r="E67" s="5" t="str">
        <f ca="1">IFERROR(__xludf.DUMMYFUNCTION("SPLIT(D67,"", "")"),"ar")</f>
        <v>ar</v>
      </c>
    </row>
    <row r="68" spans="1:9">
      <c r="A68" s="3" t="s">
        <v>630</v>
      </c>
      <c r="B68" s="3" t="s">
        <v>632</v>
      </c>
      <c r="C68" s="3" t="s">
        <v>633</v>
      </c>
      <c r="D68" s="3" t="s">
        <v>634</v>
      </c>
      <c r="E68" s="5" t="str">
        <f ca="1">IFERROR(__xludf.DUMMYFUNCTION("SPLIT(D68,"", "")"),"ar")</f>
        <v>ar</v>
      </c>
      <c r="F68" s="5" t="str">
        <f ca="1">IFERROR(__xludf.DUMMYFUNCTION("""COMPUTED_VALUE"""),"es")</f>
        <v>es</v>
      </c>
      <c r="G68" s="5" t="str">
        <f ca="1">IFERROR(__xludf.DUMMYFUNCTION("""COMPUTED_VALUE"""),"fr")</f>
        <v>fr</v>
      </c>
    </row>
    <row r="69" spans="1:9">
      <c r="A69" s="3" t="s">
        <v>645</v>
      </c>
      <c r="B69" s="3" t="s">
        <v>647</v>
      </c>
      <c r="C69" s="3" t="s">
        <v>649</v>
      </c>
      <c r="D69" s="3" t="s">
        <v>651</v>
      </c>
      <c r="E69" s="5" t="str">
        <f ca="1">IFERROR(__xludf.DUMMYFUNCTION("SPLIT(D69,"", "")"),"ti")</f>
        <v>ti</v>
      </c>
      <c r="F69" s="5" t="str">
        <f ca="1">IFERROR(__xludf.DUMMYFUNCTION("""COMPUTED_VALUE"""),"ar")</f>
        <v>ar</v>
      </c>
      <c r="G69" s="5" t="str">
        <f ca="1">IFERROR(__xludf.DUMMYFUNCTION("""COMPUTED_VALUE"""),"en")</f>
        <v>en</v>
      </c>
    </row>
    <row r="70" spans="1:9">
      <c r="A70" s="3" t="s">
        <v>658</v>
      </c>
      <c r="B70" s="3" t="s">
        <v>661</v>
      </c>
      <c r="C70" s="3" t="s">
        <v>663</v>
      </c>
      <c r="D70" s="3" t="s">
        <v>665</v>
      </c>
      <c r="E70" s="5" t="str">
        <f ca="1">IFERROR(__xludf.DUMMYFUNCTION("SPLIT(D70,"", "")"),"ast")</f>
        <v>ast</v>
      </c>
      <c r="F70" s="5" t="str">
        <f ca="1">IFERROR(__xludf.DUMMYFUNCTION("""COMPUTED_VALUE"""),"ca")</f>
        <v>ca</v>
      </c>
      <c r="G70" s="5" t="str">
        <f ca="1">IFERROR(__xludf.DUMMYFUNCTION("""COMPUTED_VALUE"""),"es")</f>
        <v>es</v>
      </c>
      <c r="H70" s="5" t="str">
        <f ca="1">IFERROR(__xludf.DUMMYFUNCTION("""COMPUTED_VALUE"""),"eu")</f>
        <v>eu</v>
      </c>
      <c r="I70" s="5" t="str">
        <f ca="1">IFERROR(__xludf.DUMMYFUNCTION("""COMPUTED_VALUE"""),"gl")</f>
        <v>gl</v>
      </c>
    </row>
    <row r="71" spans="1:9">
      <c r="A71" s="3" t="s">
        <v>677</v>
      </c>
      <c r="B71" s="3" t="s">
        <v>367</v>
      </c>
      <c r="C71" s="3" t="s">
        <v>679</v>
      </c>
      <c r="D71" s="3" t="s">
        <v>680</v>
      </c>
      <c r="E71" s="5" t="str">
        <f ca="1">IFERROR(__xludf.DUMMYFUNCTION("SPLIT(D71,"", "")"),"am")</f>
        <v>am</v>
      </c>
      <c r="F71" s="5" t="str">
        <f ca="1">IFERROR(__xludf.DUMMYFUNCTION("""COMPUTED_VALUE"""),"om")</f>
        <v>om</v>
      </c>
    </row>
    <row r="72" spans="1:9">
      <c r="A72" s="3" t="s">
        <v>687</v>
      </c>
      <c r="B72" s="3" t="s">
        <v>383</v>
      </c>
      <c r="C72" s="3" t="s">
        <v>688</v>
      </c>
      <c r="D72" s="3" t="s">
        <v>689</v>
      </c>
      <c r="E72" s="5" t="str">
        <f ca="1">IFERROR(__xludf.DUMMYFUNCTION("SPLIT(D72,"", "")"),"fi")</f>
        <v>fi</v>
      </c>
      <c r="F72" s="5" t="str">
        <f ca="1">IFERROR(__xludf.DUMMYFUNCTION("""COMPUTED_VALUE"""),"sv")</f>
        <v>sv</v>
      </c>
      <c r="G72" s="5" t="str">
        <f ca="1">IFERROR(__xludf.DUMMYFUNCTION("""COMPUTED_VALUE"""),"se")</f>
        <v>se</v>
      </c>
    </row>
    <row r="73" spans="1:9">
      <c r="A73" s="3" t="s">
        <v>701</v>
      </c>
      <c r="B73" s="3" t="s">
        <v>702</v>
      </c>
      <c r="C73" s="3" t="s">
        <v>702</v>
      </c>
      <c r="D73" s="3" t="s">
        <v>44</v>
      </c>
      <c r="E73" s="5" t="str">
        <f ca="1">IFERROR(__xludf.DUMMYFUNCTION("SPLIT(D73,"", "")"),"en")</f>
        <v>en</v>
      </c>
    </row>
    <row r="74" spans="1:9">
      <c r="A74" s="3" t="s">
        <v>712</v>
      </c>
      <c r="B74" s="3" t="s">
        <v>714</v>
      </c>
      <c r="C74" s="3" t="s">
        <v>714</v>
      </c>
      <c r="D74" s="3" t="s">
        <v>44</v>
      </c>
      <c r="E74" s="5" t="str">
        <f ca="1">IFERROR(__xludf.DUMMYFUNCTION("SPLIT(D74,"", "")"),"en")</f>
        <v>en</v>
      </c>
    </row>
    <row r="75" spans="1:9">
      <c r="A75" s="3" t="s">
        <v>718</v>
      </c>
      <c r="B75" s="3" t="s">
        <v>721</v>
      </c>
      <c r="C75" s="3" t="s">
        <v>723</v>
      </c>
      <c r="D75" s="3" t="s">
        <v>44</v>
      </c>
      <c r="E75" s="5" t="str">
        <f ca="1">IFERROR(__xludf.DUMMYFUNCTION("SPLIT(D75,"", "")"),"en")</f>
        <v>en</v>
      </c>
    </row>
    <row r="76" spans="1:9">
      <c r="A76" s="3" t="s">
        <v>729</v>
      </c>
      <c r="B76" s="3" t="s">
        <v>376</v>
      </c>
      <c r="C76" s="3" t="s">
        <v>731</v>
      </c>
      <c r="D76" s="3" t="s">
        <v>732</v>
      </c>
      <c r="E76" s="5" t="str">
        <f ca="1">IFERROR(__xludf.DUMMYFUNCTION("SPLIT(D76,"", "")"),"fo")</f>
        <v>fo</v>
      </c>
      <c r="F76" s="5" t="str">
        <f ca="1">IFERROR(__xludf.DUMMYFUNCTION("""COMPUTED_VALUE"""),"da")</f>
        <v>da</v>
      </c>
    </row>
    <row r="77" spans="1:9">
      <c r="A77" s="3" t="s">
        <v>739</v>
      </c>
      <c r="B77" s="3" t="s">
        <v>419</v>
      </c>
      <c r="C77" s="3" t="s">
        <v>419</v>
      </c>
      <c r="D77" s="3" t="s">
        <v>152</v>
      </c>
      <c r="E77" s="5" t="str">
        <f ca="1">IFERROR(__xludf.DUMMYFUNCTION("SPLIT(D77,"", "")"),"fr")</f>
        <v>fr</v>
      </c>
    </row>
    <row r="78" spans="1:9">
      <c r="A78" s="3" t="s">
        <v>747</v>
      </c>
      <c r="B78" s="3" t="s">
        <v>749</v>
      </c>
      <c r="C78" s="3" t="s">
        <v>749</v>
      </c>
      <c r="D78" s="3" t="s">
        <v>152</v>
      </c>
      <c r="E78" s="5" t="str">
        <f ca="1">IFERROR(__xludf.DUMMYFUNCTION("SPLIT(D78,"", "")"),"fr")</f>
        <v>fr</v>
      </c>
    </row>
    <row r="79" spans="1:9">
      <c r="A79" s="3" t="s">
        <v>756</v>
      </c>
      <c r="B79" s="3" t="s">
        <v>757</v>
      </c>
      <c r="C79" s="3" t="s">
        <v>757</v>
      </c>
      <c r="D79" s="3" t="s">
        <v>760</v>
      </c>
      <c r="E79" s="5" t="str">
        <f ca="1">IFERROR(__xludf.DUMMYFUNCTION("SPLIT(D79,"", "")"),"en")</f>
        <v>en</v>
      </c>
      <c r="F79" s="5" t="str">
        <f ca="1">IFERROR(__xludf.DUMMYFUNCTION("""COMPUTED_VALUE"""),"ga")</f>
        <v>ga</v>
      </c>
      <c r="G79" s="5" t="str">
        <f ca="1">IFERROR(__xludf.DUMMYFUNCTION("""COMPUTED_VALUE"""),"cy")</f>
        <v>cy</v>
      </c>
      <c r="H79" s="5" t="str">
        <f ca="1">IFERROR(__xludf.DUMMYFUNCTION("""COMPUTED_VALUE"""),"gd")</f>
        <v>gd</v>
      </c>
      <c r="I79" s="5" t="str">
        <f ca="1">IFERROR(__xludf.DUMMYFUNCTION("""COMPUTED_VALUE"""),"kw")</f>
        <v>kw</v>
      </c>
    </row>
    <row r="80" spans="1:9">
      <c r="A80" s="3" t="s">
        <v>769</v>
      </c>
      <c r="B80" s="3" t="s">
        <v>770</v>
      </c>
      <c r="C80" s="3" t="s">
        <v>770</v>
      </c>
      <c r="D80" s="3" t="s">
        <v>44</v>
      </c>
      <c r="E80" s="5" t="str">
        <f ca="1">IFERROR(__xludf.DUMMYFUNCTION("SPLIT(D80,"", "")"),"en")</f>
        <v>en</v>
      </c>
    </row>
    <row r="81" spans="1:7">
      <c r="A81" s="3" t="s">
        <v>775</v>
      </c>
      <c r="B81" s="3" t="s">
        <v>450</v>
      </c>
      <c r="C81" s="3" t="s">
        <v>777</v>
      </c>
      <c r="D81" s="3" t="s">
        <v>453</v>
      </c>
      <c r="E81" s="5" t="str">
        <f ca="1">IFERROR(__xludf.DUMMYFUNCTION("SPLIT(D81,"", "")"),"ka")</f>
        <v>ka</v>
      </c>
    </row>
    <row r="82" spans="1:7">
      <c r="A82" s="3" t="s">
        <v>784</v>
      </c>
      <c r="B82" s="3" t="s">
        <v>785</v>
      </c>
      <c r="C82" s="3" t="s">
        <v>786</v>
      </c>
      <c r="D82" s="3" t="s">
        <v>152</v>
      </c>
      <c r="E82" s="5" t="str">
        <f ca="1">IFERROR(__xludf.DUMMYFUNCTION("SPLIT(D82,"", "")"),"fr")</f>
        <v>fr</v>
      </c>
    </row>
    <row r="83" spans="1:7">
      <c r="A83" s="3" t="s">
        <v>790</v>
      </c>
      <c r="B83" s="3" t="s">
        <v>791</v>
      </c>
      <c r="C83" s="3" t="s">
        <v>791</v>
      </c>
      <c r="D83" s="3" t="s">
        <v>44</v>
      </c>
      <c r="E83" s="5" t="str">
        <f ca="1">IFERROR(__xludf.DUMMYFUNCTION("SPLIT(D83,"", "")"),"en")</f>
        <v>en</v>
      </c>
    </row>
    <row r="84" spans="1:7">
      <c r="A84" s="3" t="s">
        <v>802</v>
      </c>
      <c r="B84" s="3" t="s">
        <v>804</v>
      </c>
      <c r="C84" s="3" t="s">
        <v>804</v>
      </c>
      <c r="D84" s="3" t="s">
        <v>44</v>
      </c>
      <c r="E84" s="5" t="str">
        <f ca="1">IFERROR(__xludf.DUMMYFUNCTION("SPLIT(D84,"", "")"),"en")</f>
        <v>en</v>
      </c>
    </row>
    <row r="85" spans="1:7">
      <c r="A85" s="3" t="s">
        <v>809</v>
      </c>
      <c r="B85" s="3" t="s">
        <v>810</v>
      </c>
      <c r="C85" s="3" t="s">
        <v>810</v>
      </c>
      <c r="D85" s="3" t="s">
        <v>44</v>
      </c>
      <c r="E85" s="5" t="str">
        <f ca="1">IFERROR(__xludf.DUMMYFUNCTION("SPLIT(D85,"", "")"),"en")</f>
        <v>en</v>
      </c>
    </row>
    <row r="86" spans="1:7">
      <c r="A86" s="3" t="s">
        <v>815</v>
      </c>
      <c r="B86" s="3" t="s">
        <v>486</v>
      </c>
      <c r="C86" s="3" t="s">
        <v>816</v>
      </c>
      <c r="D86" s="3" t="s">
        <v>817</v>
      </c>
      <c r="E86" s="5" t="str">
        <f ca="1">IFERROR(__xludf.DUMMYFUNCTION("SPLIT(D86,"", "")"),"kl")</f>
        <v>kl</v>
      </c>
      <c r="F86" s="5" t="str">
        <f ca="1">IFERROR(__xludf.DUMMYFUNCTION("""COMPUTED_VALUE"""),"da")</f>
        <v>da</v>
      </c>
    </row>
    <row r="87" spans="1:7">
      <c r="A87" s="3" t="s">
        <v>821</v>
      </c>
      <c r="B87" s="3" t="s">
        <v>822</v>
      </c>
      <c r="C87" s="3" t="s">
        <v>822</v>
      </c>
      <c r="D87" s="3" t="s">
        <v>44</v>
      </c>
      <c r="E87" s="5" t="str">
        <f ca="1">IFERROR(__xludf.DUMMYFUNCTION("SPLIT(D87,"", "")"),"en")</f>
        <v>en</v>
      </c>
    </row>
    <row r="88" spans="1:7">
      <c r="A88" s="3" t="s">
        <v>823</v>
      </c>
      <c r="B88" s="3" t="s">
        <v>825</v>
      </c>
      <c r="C88" s="3" t="s">
        <v>826</v>
      </c>
      <c r="D88" s="3" t="s">
        <v>152</v>
      </c>
      <c r="E88" s="5" t="str">
        <f ca="1">IFERROR(__xludf.DUMMYFUNCTION("SPLIT(D88,"", "")"),"fr")</f>
        <v>fr</v>
      </c>
    </row>
    <row r="89" spans="1:7">
      <c r="A89" s="3" t="s">
        <v>831</v>
      </c>
      <c r="B89" s="3" t="s">
        <v>832</v>
      </c>
      <c r="C89" s="3" t="s">
        <v>832</v>
      </c>
      <c r="D89" s="3" t="s">
        <v>152</v>
      </c>
      <c r="E89" s="5" t="str">
        <f ca="1">IFERROR(__xludf.DUMMYFUNCTION("SPLIT(D89,"", "")"),"fr")</f>
        <v>fr</v>
      </c>
    </row>
    <row r="90" spans="1:7">
      <c r="A90" s="3" t="s">
        <v>836</v>
      </c>
      <c r="B90" s="3" t="s">
        <v>838</v>
      </c>
      <c r="C90" s="3" t="s">
        <v>841</v>
      </c>
      <c r="D90" s="3" t="s">
        <v>842</v>
      </c>
      <c r="E90" s="5" t="str">
        <f ca="1">IFERROR(__xludf.DUMMYFUNCTION("SPLIT(D90,"", "")"),"es")</f>
        <v>es</v>
      </c>
      <c r="F90" s="5" t="str">
        <f ca="1">IFERROR(__xludf.DUMMYFUNCTION("""COMPUTED_VALUE"""),"fr")</f>
        <v>fr</v>
      </c>
      <c r="G90" s="5" t="str">
        <f ca="1">IFERROR(__xludf.DUMMYFUNCTION("""COMPUTED_VALUE"""),"pt")</f>
        <v>pt</v>
      </c>
    </row>
    <row r="91" spans="1:7">
      <c r="A91" s="3" t="s">
        <v>849</v>
      </c>
      <c r="B91" s="3" t="s">
        <v>479</v>
      </c>
      <c r="C91" s="3" t="s">
        <v>852</v>
      </c>
      <c r="D91" s="3" t="s">
        <v>481</v>
      </c>
      <c r="E91" s="5" t="str">
        <f ca="1">IFERROR(__xludf.DUMMYFUNCTION("SPLIT(D91,"", "")"),"el")</f>
        <v>el</v>
      </c>
    </row>
    <row r="92" spans="1:7">
      <c r="A92" s="3" t="s">
        <v>860</v>
      </c>
      <c r="B92" s="3" t="s">
        <v>862</v>
      </c>
      <c r="C92" s="3" t="s">
        <v>862</v>
      </c>
      <c r="D92" s="3" t="s">
        <v>44</v>
      </c>
      <c r="E92" s="5" t="str">
        <f ca="1">IFERROR(__xludf.DUMMYFUNCTION("SPLIT(D92,"", "")"),"en")</f>
        <v>en</v>
      </c>
    </row>
    <row r="93" spans="1:7">
      <c r="A93" s="3" t="s">
        <v>865</v>
      </c>
      <c r="B93" s="3" t="s">
        <v>494</v>
      </c>
      <c r="C93" s="3" t="s">
        <v>494</v>
      </c>
      <c r="D93" s="3" t="s">
        <v>86</v>
      </c>
      <c r="E93" s="5" t="str">
        <f ca="1">IFERROR(__xludf.DUMMYFUNCTION("SPLIT(D93,"", "")"),"es")</f>
        <v>es</v>
      </c>
    </row>
    <row r="94" spans="1:7">
      <c r="A94" s="3" t="s">
        <v>870</v>
      </c>
      <c r="B94" s="3" t="s">
        <v>871</v>
      </c>
      <c r="C94" s="3" t="s">
        <v>873</v>
      </c>
      <c r="D94" s="3" t="s">
        <v>875</v>
      </c>
      <c r="E94" s="5" t="str">
        <f ca="1">IFERROR(__xludf.DUMMYFUNCTION("SPLIT(D94,"", "")"),"en")</f>
        <v>en</v>
      </c>
      <c r="F94" s="5" t="str">
        <f ca="1">IFERROR(__xludf.DUMMYFUNCTION("""COMPUTED_VALUE"""),"ch")</f>
        <v>ch</v>
      </c>
    </row>
    <row r="95" spans="1:7">
      <c r="A95" s="3" t="s">
        <v>883</v>
      </c>
      <c r="B95" s="3" t="s">
        <v>885</v>
      </c>
      <c r="C95" s="3" t="s">
        <v>887</v>
      </c>
      <c r="D95" s="3" t="s">
        <v>76</v>
      </c>
      <c r="E95" s="5" t="str">
        <f ca="1">IFERROR(__xludf.DUMMYFUNCTION("SPLIT(D95,"", "")"),"pt")</f>
        <v>pt</v>
      </c>
    </row>
    <row r="96" spans="1:7">
      <c r="A96" s="3" t="s">
        <v>889</v>
      </c>
      <c r="B96" s="3" t="s">
        <v>891</v>
      </c>
      <c r="C96" s="3" t="s">
        <v>891</v>
      </c>
      <c r="D96" s="3" t="s">
        <v>44</v>
      </c>
      <c r="E96" s="5" t="str">
        <f ca="1">IFERROR(__xludf.DUMMYFUNCTION("SPLIT(D96,"", "")"),"en")</f>
        <v>en</v>
      </c>
    </row>
    <row r="97" spans="1:7">
      <c r="A97" s="3" t="s">
        <v>894</v>
      </c>
      <c r="B97" s="3" t="s">
        <v>896</v>
      </c>
      <c r="C97" s="3" t="s">
        <v>897</v>
      </c>
      <c r="D97" s="3" t="s">
        <v>898</v>
      </c>
      <c r="E97" s="5" t="str">
        <f ca="1">IFERROR(__xludf.DUMMYFUNCTION("SPLIT(D97,"", "")"),"zh-hant")</f>
        <v>zh-hant</v>
      </c>
      <c r="F97" s="5" t="str">
        <f ca="1">IFERROR(__xludf.DUMMYFUNCTION("""COMPUTED_VALUE"""),"en")</f>
        <v>en</v>
      </c>
    </row>
    <row r="98" spans="1:7">
      <c r="A98" s="3" t="s">
        <v>903</v>
      </c>
      <c r="B98" s="3" t="s">
        <v>904</v>
      </c>
      <c r="C98" s="3" t="s">
        <v>904</v>
      </c>
      <c r="D98" s="3" t="s">
        <v>44</v>
      </c>
      <c r="E98" s="5" t="str">
        <f ca="1">IFERROR(__xludf.DUMMYFUNCTION("SPLIT(D98,"", "")"),"en")</f>
        <v>en</v>
      </c>
    </row>
    <row r="99" spans="1:7">
      <c r="A99" s="3" t="s">
        <v>908</v>
      </c>
      <c r="B99" s="3" t="s">
        <v>507</v>
      </c>
      <c r="C99" s="3" t="s">
        <v>507</v>
      </c>
      <c r="D99" s="3" t="s">
        <v>86</v>
      </c>
      <c r="E99" s="5" t="str">
        <f ca="1">IFERROR(__xludf.DUMMYFUNCTION("SPLIT(D99,"", "")"),"es")</f>
        <v>es</v>
      </c>
    </row>
    <row r="100" spans="1:7">
      <c r="A100" s="3" t="s">
        <v>911</v>
      </c>
      <c r="B100" s="3" t="s">
        <v>311</v>
      </c>
      <c r="C100" s="3" t="s">
        <v>914</v>
      </c>
      <c r="D100" s="3" t="s">
        <v>200</v>
      </c>
      <c r="E100" s="5" t="str">
        <f ca="1">IFERROR(__xludf.DUMMYFUNCTION("SPLIT(D100,"", "")"),"hr")</f>
        <v>hr</v>
      </c>
    </row>
    <row r="101" spans="1:7">
      <c r="A101" s="3" t="s">
        <v>917</v>
      </c>
      <c r="B101" s="3" t="s">
        <v>918</v>
      </c>
      <c r="C101" s="3" t="s">
        <v>919</v>
      </c>
      <c r="D101" s="3" t="s">
        <v>920</v>
      </c>
      <c r="E101" s="5" t="str">
        <f ca="1">IFERROR(__xludf.DUMMYFUNCTION("SPLIT(D101,"", "")"),"fr")</f>
        <v>fr</v>
      </c>
      <c r="F101" s="5" t="str">
        <f ca="1">IFERROR(__xludf.DUMMYFUNCTION("""COMPUTED_VALUE"""),"ht")</f>
        <v>ht</v>
      </c>
    </row>
    <row r="102" spans="1:7">
      <c r="A102" s="3" t="s">
        <v>931</v>
      </c>
      <c r="B102" s="3" t="s">
        <v>522</v>
      </c>
      <c r="C102" s="3" t="s">
        <v>933</v>
      </c>
      <c r="D102" s="3" t="s">
        <v>524</v>
      </c>
      <c r="E102" s="5" t="str">
        <f ca="1">IFERROR(__xludf.DUMMYFUNCTION("SPLIT(D102,"", "")"),"hu")</f>
        <v>hu</v>
      </c>
    </row>
    <row r="103" spans="1:7">
      <c r="A103" s="3" t="s">
        <v>936</v>
      </c>
      <c r="B103" s="3" t="s">
        <v>628</v>
      </c>
      <c r="C103" s="3" t="s">
        <v>628</v>
      </c>
      <c r="D103" s="3" t="s">
        <v>631</v>
      </c>
      <c r="E103" s="5" t="str">
        <f ca="1">IFERROR(__xludf.DUMMYFUNCTION("SPLIT(D103,"", "")"),"id")</f>
        <v>id</v>
      </c>
    </row>
    <row r="104" spans="1:7">
      <c r="A104" s="3" t="s">
        <v>944</v>
      </c>
      <c r="B104" s="3" t="s">
        <v>652</v>
      </c>
      <c r="C104" s="3" t="s">
        <v>946</v>
      </c>
      <c r="D104" s="3" t="s">
        <v>948</v>
      </c>
      <c r="E104" s="5" t="str">
        <f ca="1">IFERROR(__xludf.DUMMYFUNCTION("SPLIT(D104,"", "")"),"en")</f>
        <v>en</v>
      </c>
      <c r="F104" s="5" t="str">
        <f ca="1">IFERROR(__xludf.DUMMYFUNCTION("""COMPUTED_VALUE"""),"ga")</f>
        <v>ga</v>
      </c>
    </row>
    <row r="105" spans="1:7">
      <c r="A105" s="3" t="s">
        <v>954</v>
      </c>
      <c r="B105" s="3" t="s">
        <v>671</v>
      </c>
      <c r="C105" s="6" t="s">
        <v>957</v>
      </c>
      <c r="D105" s="3" t="s">
        <v>673</v>
      </c>
      <c r="E105" s="5" t="str">
        <f ca="1">IFERROR(__xludf.DUMMYFUNCTION("SPLIT(D105,"", "")"),"he")</f>
        <v>he</v>
      </c>
    </row>
    <row r="106" spans="1:7">
      <c r="A106" s="3" t="s">
        <v>961</v>
      </c>
      <c r="B106" s="3" t="s">
        <v>963</v>
      </c>
      <c r="C106" s="3" t="s">
        <v>963</v>
      </c>
      <c r="D106" s="3" t="s">
        <v>44</v>
      </c>
      <c r="E106" s="5" t="str">
        <f ca="1">IFERROR(__xludf.DUMMYFUNCTION("SPLIT(D106,"", "")"),"en")</f>
        <v>en</v>
      </c>
    </row>
    <row r="107" spans="1:7">
      <c r="A107" s="3" t="s">
        <v>967</v>
      </c>
      <c r="B107" s="3" t="s">
        <v>535</v>
      </c>
      <c r="C107" s="3" t="s">
        <v>970</v>
      </c>
      <c r="D107" s="3" t="s">
        <v>971</v>
      </c>
      <c r="E107" s="5" t="str">
        <f ca="1">IFERROR(__xludf.DUMMYFUNCTION("SPLIT(D107,"", "")"),"hi")</f>
        <v>hi</v>
      </c>
      <c r="F107" s="5" t="str">
        <f ca="1">IFERROR(__xludf.DUMMYFUNCTION("""COMPUTED_VALUE"""),"en")</f>
        <v>en</v>
      </c>
    </row>
    <row r="108" spans="1:7">
      <c r="A108" s="3" t="s">
        <v>978</v>
      </c>
      <c r="B108" s="3" t="s">
        <v>979</v>
      </c>
      <c r="C108" s="3" t="s">
        <v>979</v>
      </c>
      <c r="D108" s="3" t="s">
        <v>44</v>
      </c>
      <c r="E108" s="5" t="str">
        <f ca="1">IFERROR(__xludf.DUMMYFUNCTION("SPLIT(D108,"", "")"),"en")</f>
        <v>en</v>
      </c>
    </row>
    <row r="109" spans="1:7">
      <c r="A109" s="3" t="s">
        <v>984</v>
      </c>
      <c r="B109" s="3" t="s">
        <v>644</v>
      </c>
      <c r="C109" s="6" t="s">
        <v>987</v>
      </c>
      <c r="D109" s="3" t="s">
        <v>989</v>
      </c>
      <c r="E109" s="5" t="str">
        <f ca="1">IFERROR(__xludf.DUMMYFUNCTION("SPLIT(D109,"", "")"),"ar")</f>
        <v>ar</v>
      </c>
      <c r="F109" s="5" t="str">
        <f ca="1">IFERROR(__xludf.DUMMYFUNCTION("""COMPUTED_VALUE"""),"ku")</f>
        <v>ku</v>
      </c>
    </row>
    <row r="110" spans="1:7">
      <c r="A110" s="3" t="s">
        <v>995</v>
      </c>
      <c r="B110" s="3" t="s">
        <v>638</v>
      </c>
      <c r="C110" s="6" t="s">
        <v>997</v>
      </c>
      <c r="D110" s="3" t="s">
        <v>640</v>
      </c>
      <c r="E110" s="5" t="str">
        <f ca="1">IFERROR(__xludf.DUMMYFUNCTION("SPLIT(D110,"", "")"),"fa")</f>
        <v>fa</v>
      </c>
    </row>
    <row r="111" spans="1:7">
      <c r="A111" s="3" t="s">
        <v>48</v>
      </c>
      <c r="B111" s="3" t="s">
        <v>40</v>
      </c>
      <c r="C111" s="3" t="s">
        <v>1003</v>
      </c>
      <c r="D111" s="3" t="s">
        <v>531</v>
      </c>
      <c r="E111" s="5" t="str">
        <f ca="1">IFERROR(__xludf.DUMMYFUNCTION("SPLIT(D111,"", "")"),"is")</f>
        <v>is</v>
      </c>
    </row>
    <row r="112" spans="1:7">
      <c r="A112" s="3" t="s">
        <v>1007</v>
      </c>
      <c r="B112" s="3" t="s">
        <v>678</v>
      </c>
      <c r="C112" s="3" t="s">
        <v>1009</v>
      </c>
      <c r="D112" s="3" t="s">
        <v>1010</v>
      </c>
      <c r="E112" s="5" t="str">
        <f ca="1">IFERROR(__xludf.DUMMYFUNCTION("SPLIT(D112,"", "")"),"it")</f>
        <v>it</v>
      </c>
      <c r="F112" s="5" t="str">
        <f ca="1">IFERROR(__xludf.DUMMYFUNCTION("""COMPUTED_VALUE"""),"de")</f>
        <v>de</v>
      </c>
      <c r="G112" s="5" t="str">
        <f ca="1">IFERROR(__xludf.DUMMYFUNCTION("""COMPUTED_VALUE"""),"fr")</f>
        <v>fr</v>
      </c>
    </row>
    <row r="113" spans="1:7">
      <c r="A113" s="3" t="s">
        <v>1018</v>
      </c>
      <c r="B113" s="3" t="s">
        <v>1021</v>
      </c>
      <c r="C113" s="3" t="s">
        <v>1021</v>
      </c>
      <c r="D113" s="3" t="s">
        <v>44</v>
      </c>
      <c r="E113" s="5" t="str">
        <f ca="1">IFERROR(__xludf.DUMMYFUNCTION("SPLIT(D113,"", "")"),"en")</f>
        <v>en</v>
      </c>
    </row>
    <row r="114" spans="1:7">
      <c r="A114" s="3" t="s">
        <v>1025</v>
      </c>
      <c r="B114" s="3" t="s">
        <v>686</v>
      </c>
      <c r="C114" s="3" t="s">
        <v>686</v>
      </c>
      <c r="D114" s="3" t="s">
        <v>44</v>
      </c>
      <c r="E114" s="5" t="str">
        <f ca="1">IFERROR(__xludf.DUMMYFUNCTION("SPLIT(D114,"", "")"),"en")</f>
        <v>en</v>
      </c>
    </row>
    <row r="115" spans="1:7">
      <c r="A115" s="3" t="s">
        <v>1029</v>
      </c>
      <c r="B115" s="3" t="s">
        <v>700</v>
      </c>
      <c r="C115" s="6" t="s">
        <v>1030</v>
      </c>
      <c r="D115" s="3" t="s">
        <v>33</v>
      </c>
      <c r="E115" s="5" t="str">
        <f ca="1">IFERROR(__xludf.DUMMYFUNCTION("SPLIT(D115,"", "")"),"ar")</f>
        <v>ar</v>
      </c>
    </row>
    <row r="116" spans="1:7">
      <c r="A116" s="3" t="s">
        <v>1034</v>
      </c>
      <c r="B116" s="3" t="s">
        <v>693</v>
      </c>
      <c r="C116" s="3" t="s">
        <v>1035</v>
      </c>
      <c r="D116" s="3" t="s">
        <v>695</v>
      </c>
      <c r="E116" s="5" t="str">
        <f ca="1">IFERROR(__xludf.DUMMYFUNCTION("SPLIT(D116,"", "")"),"ja")</f>
        <v>ja</v>
      </c>
    </row>
    <row r="117" spans="1:7">
      <c r="A117" s="3" t="s">
        <v>1036</v>
      </c>
      <c r="B117" s="3" t="s">
        <v>713</v>
      </c>
      <c r="C117" s="3" t="s">
        <v>713</v>
      </c>
      <c r="D117" s="3" t="s">
        <v>1040</v>
      </c>
      <c r="E117" s="5" t="str">
        <f ca="1">IFERROR(__xludf.DUMMYFUNCTION("SPLIT(D117,"", "")"),"sw")</f>
        <v>sw</v>
      </c>
      <c r="F117" s="5" t="str">
        <f ca="1">IFERROR(__xludf.DUMMYFUNCTION("""COMPUTED_VALUE"""),"en")</f>
        <v>en</v>
      </c>
    </row>
    <row r="118" spans="1:7">
      <c r="A118" s="3" t="s">
        <v>1047</v>
      </c>
      <c r="B118" s="3" t="s">
        <v>736</v>
      </c>
      <c r="C118" s="3" t="s">
        <v>1050</v>
      </c>
      <c r="D118" s="3" t="s">
        <v>1051</v>
      </c>
      <c r="E118" s="5" t="str">
        <f ca="1">IFERROR(__xludf.DUMMYFUNCTION("SPLIT(D118,"", "")"),"ky")</f>
        <v>ky</v>
      </c>
      <c r="F118" s="5" t="str">
        <f ca="1">IFERROR(__xludf.DUMMYFUNCTION("""COMPUTED_VALUE"""),"ru")</f>
        <v>ru</v>
      </c>
    </row>
    <row r="119" spans="1:7">
      <c r="A119" s="3" t="s">
        <v>1057</v>
      </c>
      <c r="B119" s="3" t="s">
        <v>240</v>
      </c>
      <c r="C119" s="3" t="s">
        <v>1059</v>
      </c>
      <c r="D119" s="3" t="s">
        <v>242</v>
      </c>
      <c r="E119" s="5" t="str">
        <f ca="1">IFERROR(__xludf.DUMMYFUNCTION("SPLIT(D119,"", "")"),"km")</f>
        <v>km</v>
      </c>
    </row>
    <row r="120" spans="1:7">
      <c r="A120" s="3" t="s">
        <v>1066</v>
      </c>
      <c r="B120" s="3" t="s">
        <v>1068</v>
      </c>
      <c r="C120" s="3" t="s">
        <v>1068</v>
      </c>
      <c r="D120" s="3" t="s">
        <v>44</v>
      </c>
      <c r="E120" s="5" t="str">
        <f ca="1">IFERROR(__xludf.DUMMYFUNCTION("SPLIT(D120,"", "")"),"en")</f>
        <v>en</v>
      </c>
    </row>
    <row r="121" spans="1:7">
      <c r="A121" s="3" t="s">
        <v>1073</v>
      </c>
      <c r="B121" s="3" t="s">
        <v>1074</v>
      </c>
      <c r="C121" s="3" t="s">
        <v>1075</v>
      </c>
      <c r="D121" s="3" t="s">
        <v>1078</v>
      </c>
      <c r="E121" s="5" t="str">
        <f ca="1">IFERROR(__xludf.DUMMYFUNCTION("SPLIT(D121,"", "")"),"ar")</f>
        <v>ar</v>
      </c>
      <c r="F121" s="5" t="str">
        <f ca="1">IFERROR(__xludf.DUMMYFUNCTION("""COMPUTED_VALUE"""),"fr")</f>
        <v>fr</v>
      </c>
      <c r="G121" s="5" t="str">
        <f ca="1">IFERROR(__xludf.DUMMYFUNCTION("""COMPUTED_VALUE"""),"sw")</f>
        <v>sw</v>
      </c>
    </row>
    <row r="122" spans="1:7">
      <c r="A122" s="3" t="s">
        <v>1089</v>
      </c>
      <c r="B122" s="3" t="s">
        <v>1092</v>
      </c>
      <c r="C122" s="3" t="s">
        <v>1092</v>
      </c>
      <c r="D122" s="3" t="s">
        <v>44</v>
      </c>
      <c r="E122" s="5" t="str">
        <f ca="1">IFERROR(__xludf.DUMMYFUNCTION("SPLIT(D122,"", "")"),"en")</f>
        <v>en</v>
      </c>
    </row>
    <row r="123" spans="1:7">
      <c r="A123" s="3" t="s">
        <v>1100</v>
      </c>
      <c r="B123" s="3" t="s">
        <v>1101</v>
      </c>
      <c r="C123" s="3" t="s">
        <v>1103</v>
      </c>
      <c r="D123" s="3" t="s">
        <v>725</v>
      </c>
      <c r="E123" s="5" t="str">
        <f ca="1">IFERROR(__xludf.DUMMYFUNCTION("SPLIT(D123,"", "")"),"ko")</f>
        <v>ko</v>
      </c>
    </row>
    <row r="124" spans="1:7">
      <c r="A124" s="3" t="s">
        <v>1110</v>
      </c>
      <c r="B124" s="3" t="s">
        <v>1112</v>
      </c>
      <c r="C124" s="3" t="s">
        <v>1114</v>
      </c>
      <c r="D124" s="3" t="s">
        <v>1115</v>
      </c>
      <c r="E124" s="5" t="str">
        <f ca="1">IFERROR(__xludf.DUMMYFUNCTION("SPLIT(D124,"", "")"),"ko")</f>
        <v>ko</v>
      </c>
      <c r="F124" s="5" t="str">
        <f ca="1">IFERROR(__xludf.DUMMYFUNCTION("""COMPUTED_VALUE"""),"en")</f>
        <v>en</v>
      </c>
    </row>
    <row r="125" spans="1:7">
      <c r="A125" s="3" t="s">
        <v>1123</v>
      </c>
      <c r="B125" s="3" t="s">
        <v>1124</v>
      </c>
      <c r="C125" s="6" t="s">
        <v>1125</v>
      </c>
      <c r="D125" s="3" t="s">
        <v>33</v>
      </c>
      <c r="E125" s="5" t="str">
        <f ca="1">IFERROR(__xludf.DUMMYFUNCTION("SPLIT(D125,"", "")"),"ar")</f>
        <v>ar</v>
      </c>
    </row>
    <row r="126" spans="1:7">
      <c r="A126" s="3" t="s">
        <v>1127</v>
      </c>
      <c r="B126" s="3" t="s">
        <v>1128</v>
      </c>
      <c r="C126" s="3" t="s">
        <v>1128</v>
      </c>
      <c r="D126" s="3" t="s">
        <v>44</v>
      </c>
      <c r="E126" s="5" t="str">
        <f ca="1">IFERROR(__xludf.DUMMYFUNCTION("SPLIT(D126,"", "")"),"en")</f>
        <v>en</v>
      </c>
    </row>
    <row r="127" spans="1:7">
      <c r="A127" s="3" t="s">
        <v>1134</v>
      </c>
      <c r="B127" s="3" t="s">
        <v>706</v>
      </c>
      <c r="C127" s="3" t="s">
        <v>1139</v>
      </c>
      <c r="D127" s="3" t="s">
        <v>1140</v>
      </c>
      <c r="E127" s="5" t="str">
        <f ca="1">IFERROR(__xludf.DUMMYFUNCTION("SPLIT(D127,"", "")"),"kk")</f>
        <v>kk</v>
      </c>
      <c r="F127" s="5" t="str">
        <f ca="1">IFERROR(__xludf.DUMMYFUNCTION("""COMPUTED_VALUE"""),"ru")</f>
        <v>ru</v>
      </c>
    </row>
    <row r="128" spans="1:7">
      <c r="A128" s="3" t="s">
        <v>1149</v>
      </c>
      <c r="B128" s="3" t="s">
        <v>1150</v>
      </c>
      <c r="C128" s="3" t="s">
        <v>1151</v>
      </c>
      <c r="D128" s="3" t="s">
        <v>746</v>
      </c>
      <c r="E128" s="5" t="str">
        <f ca="1">IFERROR(__xludf.DUMMYFUNCTION("SPLIT(D128,"", "")"),"lo")</f>
        <v>lo</v>
      </c>
    </row>
    <row r="129" spans="1:9">
      <c r="A129" s="3" t="s">
        <v>1156</v>
      </c>
      <c r="B129" s="3" t="s">
        <v>761</v>
      </c>
      <c r="C129" s="6" t="s">
        <v>1157</v>
      </c>
      <c r="D129" s="3" t="s">
        <v>1158</v>
      </c>
      <c r="E129" s="5" t="str">
        <f ca="1">IFERROR(__xludf.DUMMYFUNCTION("SPLIT(D129,"", "")"),"ar")</f>
        <v>ar</v>
      </c>
      <c r="F129" s="5" t="str">
        <f ca="1">IFERROR(__xludf.DUMMYFUNCTION("""COMPUTED_VALUE"""),"fr")</f>
        <v>fr</v>
      </c>
    </row>
    <row r="130" spans="1:9">
      <c r="A130" s="3" t="s">
        <v>1161</v>
      </c>
      <c r="B130" s="3" t="s">
        <v>1163</v>
      </c>
      <c r="C130" s="3" t="s">
        <v>1163</v>
      </c>
      <c r="D130" s="3" t="s">
        <v>44</v>
      </c>
      <c r="E130" s="5" t="str">
        <f ca="1">IFERROR(__xludf.DUMMYFUNCTION("SPLIT(D130,"", "")"),"en")</f>
        <v>en</v>
      </c>
    </row>
    <row r="131" spans="1:9">
      <c r="A131" s="3" t="s">
        <v>136</v>
      </c>
      <c r="B131" s="3" t="s">
        <v>131</v>
      </c>
      <c r="C131" s="3" t="s">
        <v>131</v>
      </c>
      <c r="D131" s="3" t="s">
        <v>104</v>
      </c>
      <c r="E131" s="5" t="str">
        <f ca="1">IFERROR(__xludf.DUMMYFUNCTION("SPLIT(D131,"", "")"),"de")</f>
        <v>de</v>
      </c>
    </row>
    <row r="132" spans="1:9">
      <c r="A132" s="3" t="s">
        <v>1171</v>
      </c>
      <c r="B132" s="3" t="s">
        <v>1173</v>
      </c>
      <c r="C132" s="3" t="s">
        <v>1176</v>
      </c>
      <c r="D132" s="3" t="s">
        <v>1178</v>
      </c>
      <c r="E132" s="5" t="str">
        <f ca="1">IFERROR(__xludf.DUMMYFUNCTION("SPLIT(D132,"", "")"),"si")</f>
        <v>si</v>
      </c>
      <c r="F132" s="5" t="str">
        <f ca="1">IFERROR(__xludf.DUMMYFUNCTION("""COMPUTED_VALUE"""),"ta")</f>
        <v>ta</v>
      </c>
    </row>
    <row r="133" spans="1:9">
      <c r="A133" s="3" t="s">
        <v>1186</v>
      </c>
      <c r="B133" s="3" t="s">
        <v>1187</v>
      </c>
      <c r="C133" s="3" t="s">
        <v>1187</v>
      </c>
      <c r="D133" s="3" t="s">
        <v>44</v>
      </c>
      <c r="E133" s="5" t="str">
        <f ca="1">IFERROR(__xludf.DUMMYFUNCTION("SPLIT(D133,"", "")"),"en")</f>
        <v>en</v>
      </c>
    </row>
    <row r="134" spans="1:9">
      <c r="A134" s="3" t="s">
        <v>1194</v>
      </c>
      <c r="B134" s="3" t="s">
        <v>1196</v>
      </c>
      <c r="C134" s="3" t="s">
        <v>1196</v>
      </c>
      <c r="D134" s="3" t="s">
        <v>1198</v>
      </c>
      <c r="E134" s="5" t="str">
        <f ca="1">IFERROR(__xludf.DUMMYFUNCTION("SPLIT(D134,"", "")"),"en")</f>
        <v>en</v>
      </c>
      <c r="F134" s="5" t="str">
        <f ca="1">IFERROR(__xludf.DUMMYFUNCTION("""COMPUTED_VALUE"""),"st")</f>
        <v>st</v>
      </c>
    </row>
    <row r="135" spans="1:9">
      <c r="A135" s="3" t="s">
        <v>1201</v>
      </c>
      <c r="B135" s="3" t="s">
        <v>774</v>
      </c>
      <c r="C135" s="3" t="s">
        <v>1204</v>
      </c>
      <c r="D135" s="3" t="s">
        <v>778</v>
      </c>
      <c r="E135" s="5" t="str">
        <f ca="1">IFERROR(__xludf.DUMMYFUNCTION("SPLIT(D135,"", "")"),"lt")</f>
        <v>lt</v>
      </c>
    </row>
    <row r="136" spans="1:9">
      <c r="A136" s="3" t="s">
        <v>1207</v>
      </c>
      <c r="B136" s="3" t="s">
        <v>783</v>
      </c>
      <c r="C136" s="3" t="s">
        <v>1208</v>
      </c>
      <c r="D136" s="3" t="s">
        <v>1209</v>
      </c>
      <c r="E136" s="5" t="str">
        <f ca="1">IFERROR(__xludf.DUMMYFUNCTION("SPLIT(D136,"", "")"),"lb")</f>
        <v>lb</v>
      </c>
      <c r="F136" s="5" t="str">
        <f ca="1">IFERROR(__xludf.DUMMYFUNCTION("""COMPUTED_VALUE"""),"fr")</f>
        <v>fr</v>
      </c>
      <c r="G136" s="5" t="str">
        <f ca="1">IFERROR(__xludf.DUMMYFUNCTION("""COMPUTED_VALUE"""),"de")</f>
        <v>de</v>
      </c>
    </row>
    <row r="137" spans="1:9">
      <c r="A137" s="3" t="s">
        <v>1216</v>
      </c>
      <c r="B137" s="3" t="s">
        <v>752</v>
      </c>
      <c r="C137" s="3" t="s">
        <v>1217</v>
      </c>
      <c r="D137" s="3" t="s">
        <v>754</v>
      </c>
      <c r="E137" s="5" t="str">
        <f ca="1">IFERROR(__xludf.DUMMYFUNCTION("SPLIT(D137,"", "")"),"lv")</f>
        <v>lv</v>
      </c>
    </row>
    <row r="138" spans="1:9">
      <c r="A138" s="3" t="s">
        <v>1222</v>
      </c>
      <c r="B138" s="3" t="s">
        <v>765</v>
      </c>
      <c r="C138" s="6" t="s">
        <v>1223</v>
      </c>
      <c r="D138" s="3" t="s">
        <v>33</v>
      </c>
      <c r="E138" s="5" t="str">
        <f ca="1">IFERROR(__xludf.DUMMYFUNCTION("SPLIT(D138,"", "")"),"ar")</f>
        <v>ar</v>
      </c>
    </row>
    <row r="139" spans="1:9">
      <c r="A139" s="3" t="s">
        <v>1226</v>
      </c>
      <c r="B139" s="3" t="s">
        <v>869</v>
      </c>
      <c r="C139" s="3" t="s">
        <v>1229</v>
      </c>
      <c r="D139" s="3" t="s">
        <v>1230</v>
      </c>
      <c r="E139" s="5" t="str">
        <f ca="1">IFERROR(__xludf.DUMMYFUNCTION("SPLIT(D139,"", "")"),"fr")</f>
        <v>fr</v>
      </c>
      <c r="F139" s="5" t="str">
        <f ca="1">IFERROR(__xludf.DUMMYFUNCTION("""COMPUTED_VALUE"""),"zgh")</f>
        <v>zgh</v>
      </c>
      <c r="G139" s="5" t="str">
        <f ca="1">IFERROR(__xludf.DUMMYFUNCTION("""COMPUTED_VALUE"""),"ar")</f>
        <v>ar</v>
      </c>
    </row>
    <row r="140" spans="1:9">
      <c r="A140" s="3" t="s">
        <v>1235</v>
      </c>
      <c r="B140" s="3" t="s">
        <v>1237</v>
      </c>
      <c r="C140" s="3" t="s">
        <v>1237</v>
      </c>
      <c r="D140" s="3" t="s">
        <v>152</v>
      </c>
      <c r="E140" s="5" t="str">
        <f ca="1">IFERROR(__xludf.DUMMYFUNCTION("SPLIT(D140,"", "")"),"fr")</f>
        <v>fr</v>
      </c>
    </row>
    <row r="141" spans="1:9">
      <c r="A141" s="3" t="s">
        <v>1242</v>
      </c>
      <c r="B141" s="3" t="s">
        <v>1243</v>
      </c>
      <c r="C141" s="3" t="s">
        <v>1244</v>
      </c>
      <c r="D141" s="3" t="s">
        <v>1245</v>
      </c>
      <c r="E141" s="5" t="str">
        <f ca="1">IFERROR(__xludf.DUMMYFUNCTION("SPLIT(D141,"", "")"),"ro")</f>
        <v>ro</v>
      </c>
      <c r="F141" s="5" t="str">
        <f ca="1">IFERROR(__xludf.DUMMYFUNCTION("""COMPUTED_VALUE"""),"ru")</f>
        <v>ru</v>
      </c>
      <c r="G141" s="5" t="str">
        <f ca="1">IFERROR(__xludf.DUMMYFUNCTION("""COMPUTED_VALUE"""),"uk")</f>
        <v>uk</v>
      </c>
    </row>
    <row r="142" spans="1:9">
      <c r="A142" s="3" t="s">
        <v>1254</v>
      </c>
      <c r="B142" s="3" t="s">
        <v>861</v>
      </c>
      <c r="C142" s="3" t="s">
        <v>1260</v>
      </c>
      <c r="D142" s="3" t="s">
        <v>1261</v>
      </c>
      <c r="E142" s="5" t="str">
        <f ca="1">IFERROR(__xludf.DUMMYFUNCTION("SPLIT(D142,"", "")"),"srp")</f>
        <v>srp</v>
      </c>
      <c r="F142" s="5" t="str">
        <f ca="1">IFERROR(__xludf.DUMMYFUNCTION("""COMPUTED_VALUE"""),"sr")</f>
        <v>sr</v>
      </c>
      <c r="G142" s="5" t="str">
        <f ca="1">IFERROR(__xludf.DUMMYFUNCTION("""COMPUTED_VALUE"""),"hr")</f>
        <v>hr</v>
      </c>
      <c r="H142" s="5" t="str">
        <f ca="1">IFERROR(__xludf.DUMMYFUNCTION("""COMPUTED_VALUE"""),"bs")</f>
        <v>bs</v>
      </c>
      <c r="I142" s="5" t="str">
        <f ca="1">IFERROR(__xludf.DUMMYFUNCTION("""COMPUTED_VALUE"""),"sq")</f>
        <v>sq</v>
      </c>
    </row>
    <row r="143" spans="1:9">
      <c r="A143" s="3" t="s">
        <v>1270</v>
      </c>
      <c r="B143" s="3" t="s">
        <v>1272</v>
      </c>
      <c r="C143" s="3" t="s">
        <v>1273</v>
      </c>
      <c r="D143" s="3" t="s">
        <v>152</v>
      </c>
      <c r="E143" s="5" t="str">
        <f ca="1">IFERROR(__xludf.DUMMYFUNCTION("SPLIT(D143,"", "")"),"fr")</f>
        <v>fr</v>
      </c>
    </row>
    <row r="144" spans="1:9">
      <c r="A144" s="3" t="s">
        <v>1275</v>
      </c>
      <c r="B144" s="3" t="s">
        <v>1276</v>
      </c>
      <c r="C144" s="3" t="s">
        <v>1278</v>
      </c>
      <c r="D144" s="3" t="s">
        <v>1280</v>
      </c>
      <c r="E144" s="5" t="str">
        <f ca="1">IFERROR(__xludf.DUMMYFUNCTION("SPLIT(D144,"", "")"),"mg")</f>
        <v>mg</v>
      </c>
      <c r="F144" s="5" t="str">
        <f ca="1">IFERROR(__xludf.DUMMYFUNCTION("""COMPUTED_VALUE"""),"fr")</f>
        <v>fr</v>
      </c>
    </row>
    <row r="145" spans="1:7">
      <c r="A145" s="3" t="s">
        <v>1282</v>
      </c>
      <c r="B145" s="3" t="s">
        <v>1284</v>
      </c>
      <c r="C145" s="3" t="s">
        <v>1284</v>
      </c>
      <c r="D145" s="3" t="s">
        <v>1287</v>
      </c>
      <c r="E145" s="5" t="str">
        <f ca="1">IFERROR(__xludf.DUMMYFUNCTION("SPLIT(D145,"", "")"),"en")</f>
        <v>en</v>
      </c>
      <c r="F145" s="5" t="str">
        <f ca="1">IFERROR(__xludf.DUMMYFUNCTION("""COMPUTED_VALUE"""),"mh")</f>
        <v>mh</v>
      </c>
    </row>
    <row r="146" spans="1:7">
      <c r="A146" s="3" t="s">
        <v>1289</v>
      </c>
      <c r="B146" s="3" t="s">
        <v>1291</v>
      </c>
      <c r="C146" s="3" t="s">
        <v>1293</v>
      </c>
      <c r="D146" s="3" t="s">
        <v>808</v>
      </c>
      <c r="E146" s="5" t="str">
        <f ca="1">IFERROR(__xludf.DUMMYFUNCTION("SPLIT(D146,"", "")"),"mk")</f>
        <v>mk</v>
      </c>
    </row>
    <row r="147" spans="1:7">
      <c r="A147" s="3" t="s">
        <v>1294</v>
      </c>
      <c r="B147" s="3" t="s">
        <v>1295</v>
      </c>
      <c r="C147" s="3" t="s">
        <v>1295</v>
      </c>
      <c r="D147" s="3" t="s">
        <v>152</v>
      </c>
      <c r="E147" s="5" t="str">
        <f ca="1">IFERROR(__xludf.DUMMYFUNCTION("SPLIT(D147,"", "")"),"fr")</f>
        <v>fr</v>
      </c>
    </row>
    <row r="148" spans="1:7">
      <c r="A148" s="3" t="s">
        <v>1299</v>
      </c>
      <c r="B148" s="3" t="s">
        <v>1300</v>
      </c>
      <c r="C148" s="3" t="s">
        <v>1301</v>
      </c>
      <c r="D148" s="3" t="s">
        <v>1302</v>
      </c>
      <c r="E148" s="5" t="str">
        <f ca="1">IFERROR(__xludf.DUMMYFUNCTION("SPLIT(D148,"", "")"),"my")</f>
        <v>my</v>
      </c>
    </row>
    <row r="149" spans="1:7">
      <c r="A149" s="3" t="s">
        <v>1304</v>
      </c>
      <c r="B149" s="3" t="s">
        <v>854</v>
      </c>
      <c r="C149" s="3" t="s">
        <v>1307</v>
      </c>
      <c r="D149" s="3" t="s">
        <v>856</v>
      </c>
      <c r="E149" s="5" t="str">
        <f ca="1">IFERROR(__xludf.DUMMYFUNCTION("SPLIT(D149,"", "")"),"mn")</f>
        <v>mn</v>
      </c>
    </row>
    <row r="150" spans="1:7">
      <c r="A150" s="3" t="s">
        <v>1308</v>
      </c>
      <c r="B150" s="3" t="s">
        <v>1309</v>
      </c>
      <c r="C150" s="3" t="s">
        <v>1310</v>
      </c>
      <c r="D150" s="3" t="s">
        <v>1312</v>
      </c>
      <c r="E150" s="5" t="str">
        <f ca="1">IFERROR(__xludf.DUMMYFUNCTION("SPLIT(D150,"", "")"),"zh-hant")</f>
        <v>zh-hant</v>
      </c>
      <c r="F150" s="5" t="str">
        <f ca="1">IFERROR(__xludf.DUMMYFUNCTION("""COMPUTED_VALUE"""),"pt")</f>
        <v>pt</v>
      </c>
    </row>
    <row r="151" spans="1:7">
      <c r="A151" s="3" t="s">
        <v>1321</v>
      </c>
      <c r="B151" s="3" t="s">
        <v>1322</v>
      </c>
      <c r="C151" s="3" t="s">
        <v>1322</v>
      </c>
      <c r="D151" s="3" t="s">
        <v>875</v>
      </c>
      <c r="E151" s="5" t="str">
        <f ca="1">IFERROR(__xludf.DUMMYFUNCTION("SPLIT(D151,"", "")"),"en")</f>
        <v>en</v>
      </c>
      <c r="F151" s="5" t="str">
        <f ca="1">IFERROR(__xludf.DUMMYFUNCTION("""COMPUTED_VALUE"""),"ch")</f>
        <v>ch</v>
      </c>
    </row>
    <row r="152" spans="1:7">
      <c r="A152" s="3" t="s">
        <v>1323</v>
      </c>
      <c r="B152" s="3" t="s">
        <v>1325</v>
      </c>
      <c r="C152" s="3" t="s">
        <v>1325</v>
      </c>
      <c r="D152" s="3" t="s">
        <v>152</v>
      </c>
      <c r="E152" s="5" t="str">
        <f ca="1">IFERROR(__xludf.DUMMYFUNCTION("SPLIT(D152,"", "")"),"fr")</f>
        <v>fr</v>
      </c>
    </row>
    <row r="153" spans="1:7">
      <c r="A153" s="3" t="s">
        <v>1326</v>
      </c>
      <c r="B153" s="3" t="s">
        <v>1327</v>
      </c>
      <c r="C153" s="6" t="s">
        <v>1328</v>
      </c>
      <c r="D153" s="3" t="s">
        <v>1158</v>
      </c>
      <c r="E153" s="5" t="str">
        <f ca="1">IFERROR(__xludf.DUMMYFUNCTION("SPLIT(D153,"", "")"),"ar")</f>
        <v>ar</v>
      </c>
      <c r="F153" s="5" t="str">
        <f ca="1">IFERROR(__xludf.DUMMYFUNCTION("""COMPUTED_VALUE"""),"fr")</f>
        <v>fr</v>
      </c>
    </row>
    <row r="154" spans="1:7">
      <c r="A154" s="3" t="s">
        <v>1333</v>
      </c>
      <c r="B154" s="3" t="s">
        <v>1335</v>
      </c>
      <c r="C154" s="3" t="s">
        <v>1335</v>
      </c>
      <c r="D154" s="3" t="s">
        <v>44</v>
      </c>
      <c r="E154" s="5" t="str">
        <f ca="1">IFERROR(__xludf.DUMMYFUNCTION("SPLIT(D154,"", "")"),"en")</f>
        <v>en</v>
      </c>
    </row>
    <row r="155" spans="1:7">
      <c r="A155" s="3" t="s">
        <v>1340</v>
      </c>
      <c r="B155" s="3" t="s">
        <v>839</v>
      </c>
      <c r="C155" s="3" t="s">
        <v>839</v>
      </c>
      <c r="D155" s="3" t="s">
        <v>1341</v>
      </c>
      <c r="E155" s="5" t="str">
        <f ca="1">IFERROR(__xludf.DUMMYFUNCTION("SPLIT(D155,"", "")"),"mt")</f>
        <v>mt</v>
      </c>
      <c r="F155" s="5" t="str">
        <f ca="1">IFERROR(__xludf.DUMMYFUNCTION("""COMPUTED_VALUE"""),"en")</f>
        <v>en</v>
      </c>
    </row>
    <row r="156" spans="1:7">
      <c r="A156" s="3" t="s">
        <v>1346</v>
      </c>
      <c r="B156" s="3" t="s">
        <v>1348</v>
      </c>
      <c r="C156" s="3" t="s">
        <v>1349</v>
      </c>
      <c r="D156" s="3" t="s">
        <v>1351</v>
      </c>
      <c r="E156" s="5" t="str">
        <f ca="1">IFERROR(__xludf.DUMMYFUNCTION("SPLIT(D156,"", "")"),"mfe")</f>
        <v>mfe</v>
      </c>
      <c r="F156" s="5" t="str">
        <f ca="1">IFERROR(__xludf.DUMMYFUNCTION("""COMPUTED_VALUE"""),"fr")</f>
        <v>fr</v>
      </c>
      <c r="G156" s="5" t="str">
        <f ca="1">IFERROR(__xludf.DUMMYFUNCTION("""COMPUTED_VALUE"""),"en")</f>
        <v>en</v>
      </c>
    </row>
    <row r="157" spans="1:7">
      <c r="A157" s="3" t="s">
        <v>1358</v>
      </c>
      <c r="B157" s="3" t="s">
        <v>829</v>
      </c>
      <c r="D157" s="3" t="s">
        <v>833</v>
      </c>
      <c r="E157" s="5" t="str">
        <f ca="1">IFERROR(__xludf.DUMMYFUNCTION("SPLIT(D157,"", "")"),"dv")</f>
        <v>dv</v>
      </c>
    </row>
    <row r="158" spans="1:7">
      <c r="A158" s="3" t="s">
        <v>1364</v>
      </c>
      <c r="B158" s="3" t="s">
        <v>1366</v>
      </c>
      <c r="C158" s="3" t="s">
        <v>1366</v>
      </c>
      <c r="D158" s="3" t="s">
        <v>1368</v>
      </c>
      <c r="E158" s="5" t="str">
        <f ca="1">IFERROR(__xludf.DUMMYFUNCTION("SPLIT(D158,"", "")"),"en")</f>
        <v>en</v>
      </c>
      <c r="F158" s="5" t="str">
        <f ca="1">IFERROR(__xludf.DUMMYFUNCTION("""COMPUTED_VALUE"""),"ny")</f>
        <v>ny</v>
      </c>
    </row>
    <row r="159" spans="1:7">
      <c r="A159" s="3" t="s">
        <v>1374</v>
      </c>
      <c r="B159" s="3" t="s">
        <v>848</v>
      </c>
      <c r="C159" s="3" t="s">
        <v>1376</v>
      </c>
      <c r="D159" s="3" t="s">
        <v>86</v>
      </c>
      <c r="E159" s="5" t="str">
        <f ca="1">IFERROR(__xludf.DUMMYFUNCTION("SPLIT(D159,"", "")"),"es")</f>
        <v>es</v>
      </c>
    </row>
    <row r="160" spans="1:7">
      <c r="A160" s="3" t="s">
        <v>1380</v>
      </c>
      <c r="B160" s="3" t="s">
        <v>814</v>
      </c>
      <c r="D160" s="3" t="s">
        <v>227</v>
      </c>
      <c r="E160" s="5" t="str">
        <f ca="1">IFERROR(__xludf.DUMMYFUNCTION("SPLIT(D160,"", "")"),"ms")</f>
        <v>ms</v>
      </c>
    </row>
    <row r="161" spans="1:8">
      <c r="A161" s="3" t="s">
        <v>1388</v>
      </c>
      <c r="B161" s="3" t="s">
        <v>1390</v>
      </c>
      <c r="C161" s="3" t="s">
        <v>1390</v>
      </c>
      <c r="D161" s="3" t="s">
        <v>76</v>
      </c>
      <c r="E161" s="5" t="str">
        <f ca="1">IFERROR(__xludf.DUMMYFUNCTION("SPLIT(D161,"", "")"),"pt")</f>
        <v>pt</v>
      </c>
    </row>
    <row r="162" spans="1:8">
      <c r="A162" s="3" t="s">
        <v>1392</v>
      </c>
      <c r="B162" s="3" t="s">
        <v>1393</v>
      </c>
      <c r="C162" s="3" t="s">
        <v>1393</v>
      </c>
      <c r="D162" s="3" t="s">
        <v>1396</v>
      </c>
      <c r="E162" s="5" t="str">
        <f ca="1">IFERROR(__xludf.DUMMYFUNCTION("SPLIT(D162,"", "")"),"en")</f>
        <v>en</v>
      </c>
      <c r="F162" s="5" t="str">
        <f ca="1">IFERROR(__xludf.DUMMYFUNCTION("""COMPUTED_VALUE"""),"sf")</f>
        <v>sf</v>
      </c>
      <c r="G162" s="5" t="str">
        <f ca="1">IFERROR(__xludf.DUMMYFUNCTION("""COMPUTED_VALUE"""),"de")</f>
        <v>de</v>
      </c>
    </row>
    <row r="163" spans="1:8">
      <c r="A163" s="3" t="s">
        <v>1404</v>
      </c>
      <c r="B163" s="3" t="s">
        <v>1405</v>
      </c>
      <c r="C163" s="3" t="s">
        <v>1406</v>
      </c>
      <c r="D163" s="3" t="s">
        <v>152</v>
      </c>
      <c r="E163" s="5" t="str">
        <f ca="1">IFERROR(__xludf.DUMMYFUNCTION("SPLIT(D163,"", "")"),"fr")</f>
        <v>fr</v>
      </c>
    </row>
    <row r="164" spans="1:8">
      <c r="A164" s="3" t="s">
        <v>1407</v>
      </c>
      <c r="B164" s="3" t="s">
        <v>1408</v>
      </c>
      <c r="C164" s="3" t="s">
        <v>1408</v>
      </c>
      <c r="D164" s="3" t="s">
        <v>152</v>
      </c>
      <c r="E164" s="5" t="str">
        <f ca="1">IFERROR(__xludf.DUMMYFUNCTION("SPLIT(D164,"", "")"),"fr")</f>
        <v>fr</v>
      </c>
    </row>
    <row r="165" spans="1:8">
      <c r="A165" s="3" t="s">
        <v>1413</v>
      </c>
      <c r="B165" s="3" t="s">
        <v>1415</v>
      </c>
      <c r="C165" s="3" t="s">
        <v>1415</v>
      </c>
      <c r="D165" s="3" t="s">
        <v>1416</v>
      </c>
      <c r="E165" s="5" t="str">
        <f ca="1">IFERROR(__xludf.DUMMYFUNCTION("SPLIT(D165,"", "")"),"en")</f>
        <v>en</v>
      </c>
      <c r="F165" s="5" t="str">
        <f ca="1">IFERROR(__xludf.DUMMYFUNCTION("""COMPUTED_VALUE"""),"pih")</f>
        <v>pih</v>
      </c>
    </row>
    <row r="166" spans="1:8">
      <c r="A166" s="3" t="s">
        <v>1424</v>
      </c>
      <c r="B166" s="3" t="s">
        <v>924</v>
      </c>
      <c r="C166" s="3" t="s">
        <v>924</v>
      </c>
      <c r="D166" s="3" t="s">
        <v>44</v>
      </c>
      <c r="E166" s="5" t="str">
        <f ca="1">IFERROR(__xludf.DUMMYFUNCTION("SPLIT(D166,"", "")"),"en")</f>
        <v>en</v>
      </c>
    </row>
    <row r="167" spans="1:8">
      <c r="A167" s="3" t="s">
        <v>1428</v>
      </c>
      <c r="B167" s="3" t="s">
        <v>916</v>
      </c>
      <c r="C167" s="3" t="s">
        <v>916</v>
      </c>
      <c r="D167" s="3" t="s">
        <v>86</v>
      </c>
      <c r="E167" s="5" t="str">
        <f ca="1">IFERROR(__xludf.DUMMYFUNCTION("SPLIT(D167,"", "")"),"es")</f>
        <v>es</v>
      </c>
    </row>
    <row r="168" spans="1:8">
      <c r="A168" s="3" t="s">
        <v>1432</v>
      </c>
      <c r="B168" s="3" t="s">
        <v>1433</v>
      </c>
      <c r="C168" s="3" t="s">
        <v>1434</v>
      </c>
      <c r="D168" s="3" t="s">
        <v>146</v>
      </c>
      <c r="E168" s="5" t="str">
        <f ca="1">IFERROR(__xludf.DUMMYFUNCTION("SPLIT(D168,"", "")"),"nl")</f>
        <v>nl</v>
      </c>
    </row>
    <row r="169" spans="1:8">
      <c r="A169" s="3" t="s">
        <v>191</v>
      </c>
      <c r="B169" s="3" t="s">
        <v>190</v>
      </c>
      <c r="C169" s="3" t="s">
        <v>1439</v>
      </c>
      <c r="D169" s="3" t="s">
        <v>1440</v>
      </c>
      <c r="E169" s="5" t="str">
        <f ca="1">IFERROR(__xludf.DUMMYFUNCTION("SPLIT(D169,"", "")"),"nb")</f>
        <v>nb</v>
      </c>
      <c r="F169" s="5" t="str">
        <f ca="1">IFERROR(__xludf.DUMMYFUNCTION("""COMPUTED_VALUE"""),"nn")</f>
        <v>nn</v>
      </c>
      <c r="G169" s="5" t="str">
        <f ca="1">IFERROR(__xludf.DUMMYFUNCTION("""COMPUTED_VALUE"""),"no")</f>
        <v>no</v>
      </c>
      <c r="H169" s="5" t="str">
        <f ca="1">IFERROR(__xludf.DUMMYFUNCTION("""COMPUTED_VALUE"""),"se")</f>
        <v>se</v>
      </c>
    </row>
    <row r="170" spans="1:8">
      <c r="A170" s="3" t="s">
        <v>1447</v>
      </c>
      <c r="B170" s="3" t="s">
        <v>877</v>
      </c>
      <c r="D170" s="3" t="s">
        <v>879</v>
      </c>
      <c r="E170" s="5" t="str">
        <f ca="1">IFERROR(__xludf.DUMMYFUNCTION("SPLIT(D170,"", "")"),"ne")</f>
        <v>ne</v>
      </c>
    </row>
    <row r="171" spans="1:8">
      <c r="A171" s="3" t="s">
        <v>1451</v>
      </c>
      <c r="B171" s="3" t="s">
        <v>1452</v>
      </c>
      <c r="C171" s="3" t="s">
        <v>1452</v>
      </c>
      <c r="D171" s="3" t="s">
        <v>1455</v>
      </c>
      <c r="E171" s="5" t="str">
        <f ca="1">IFERROR(__xludf.DUMMYFUNCTION("SPLIT(D171,"", "")"),"na")</f>
        <v>na</v>
      </c>
      <c r="F171" s="5" t="str">
        <f ca="1">IFERROR(__xludf.DUMMYFUNCTION("""COMPUTED_VALUE"""),"en")</f>
        <v>en</v>
      </c>
    </row>
    <row r="172" spans="1:8">
      <c r="A172" s="3" t="s">
        <v>1463</v>
      </c>
      <c r="B172" s="3" t="s">
        <v>1465</v>
      </c>
      <c r="C172" s="3" t="s">
        <v>1465</v>
      </c>
      <c r="D172" s="3" t="s">
        <v>1466</v>
      </c>
      <c r="E172" s="5" t="str">
        <f ca="1">IFERROR(__xludf.DUMMYFUNCTION("SPLIT(D172,"", "")"),"niu")</f>
        <v>niu</v>
      </c>
      <c r="F172" s="5" t="str">
        <f ca="1">IFERROR(__xludf.DUMMYFUNCTION("""COMPUTED_VALUE"""),"en")</f>
        <v>en</v>
      </c>
    </row>
    <row r="173" spans="1:8">
      <c r="A173" s="3" t="s">
        <v>1469</v>
      </c>
      <c r="B173" s="3" t="s">
        <v>902</v>
      </c>
      <c r="C173" s="3" t="s">
        <v>902</v>
      </c>
      <c r="D173" s="3" t="s">
        <v>1472</v>
      </c>
      <c r="E173" s="5" t="str">
        <f ca="1">IFERROR(__xludf.DUMMYFUNCTION("SPLIT(D173,"", "")"),"mi")</f>
        <v>mi</v>
      </c>
      <c r="F173" s="5" t="str">
        <f ca="1">IFERROR(__xludf.DUMMYFUNCTION("""COMPUTED_VALUE"""),"en")</f>
        <v>en</v>
      </c>
    </row>
    <row r="174" spans="1:8">
      <c r="A174" s="3" t="s">
        <v>1474</v>
      </c>
      <c r="B174" s="3" t="s">
        <v>977</v>
      </c>
      <c r="C174" s="6" t="s">
        <v>1475</v>
      </c>
      <c r="D174" s="3" t="s">
        <v>33</v>
      </c>
      <c r="E174" s="5" t="str">
        <f ca="1">IFERROR(__xludf.DUMMYFUNCTION("SPLIT(D174,"", "")"),"ar")</f>
        <v>ar</v>
      </c>
    </row>
    <row r="175" spans="1:8">
      <c r="A175" s="3" t="s">
        <v>1476</v>
      </c>
      <c r="B175" s="3" t="s">
        <v>983</v>
      </c>
      <c r="C175" s="3" t="s">
        <v>983</v>
      </c>
      <c r="D175" s="3" t="s">
        <v>86</v>
      </c>
      <c r="E175" s="5" t="str">
        <f ca="1">IFERROR(__xludf.DUMMYFUNCTION("SPLIT(D175,"", "")"),"es")</f>
        <v>es</v>
      </c>
    </row>
    <row r="176" spans="1:8">
      <c r="A176" s="3" t="s">
        <v>1477</v>
      </c>
      <c r="B176" s="3" t="s">
        <v>1028</v>
      </c>
      <c r="C176" s="3" t="s">
        <v>1478</v>
      </c>
      <c r="D176" s="3" t="s">
        <v>86</v>
      </c>
      <c r="E176" s="5" t="str">
        <f ca="1">IFERROR(__xludf.DUMMYFUNCTION("SPLIT(D176,"", "")"),"es")</f>
        <v>es</v>
      </c>
    </row>
    <row r="177" spans="1:9">
      <c r="A177" s="3" t="s">
        <v>1479</v>
      </c>
      <c r="B177" s="3" t="s">
        <v>1480</v>
      </c>
      <c r="C177" s="3" t="s">
        <v>1481</v>
      </c>
      <c r="D177" s="3" t="s">
        <v>152</v>
      </c>
      <c r="E177" s="5" t="str">
        <f ca="1">IFERROR(__xludf.DUMMYFUNCTION("SPLIT(D177,"", "")"),"fr")</f>
        <v>fr</v>
      </c>
    </row>
    <row r="178" spans="1:9">
      <c r="A178" s="3" t="s">
        <v>1482</v>
      </c>
      <c r="B178" s="3" t="s">
        <v>1483</v>
      </c>
      <c r="C178" s="3" t="s">
        <v>1483</v>
      </c>
      <c r="D178" s="3" t="s">
        <v>1484</v>
      </c>
      <c r="E178" s="5" t="str">
        <f ca="1">IFERROR(__xludf.DUMMYFUNCTION("SPLIT(D178,"", "")"),"en")</f>
        <v>en</v>
      </c>
      <c r="F178" s="5" t="str">
        <f ca="1">IFERROR(__xludf.DUMMYFUNCTION("""COMPUTED_VALUE"""),"tpi")</f>
        <v>tpi</v>
      </c>
      <c r="G178" s="5" t="str">
        <f ca="1">IFERROR(__xludf.DUMMYFUNCTION("""COMPUTED_VALUE"""),"ho")</f>
        <v>ho</v>
      </c>
    </row>
    <row r="179" spans="1:9">
      <c r="A179" s="3" t="s">
        <v>1485</v>
      </c>
      <c r="B179" s="3" t="s">
        <v>1041</v>
      </c>
      <c r="C179" s="3" t="s">
        <v>1041</v>
      </c>
      <c r="D179" s="3" t="s">
        <v>1486</v>
      </c>
      <c r="E179" s="5" t="str">
        <f ca="1">IFERROR(__xludf.DUMMYFUNCTION("SPLIT(D179,"", "")"),"en")</f>
        <v>en</v>
      </c>
      <c r="F179" s="5" t="str">
        <f ca="1">IFERROR(__xludf.DUMMYFUNCTION("""COMPUTED_VALUE"""),"tl")</f>
        <v>tl</v>
      </c>
    </row>
    <row r="180" spans="1:9">
      <c r="A180" s="3" t="s">
        <v>1487</v>
      </c>
      <c r="B180" s="3" t="s">
        <v>1488</v>
      </c>
      <c r="C180" s="6" t="s">
        <v>1489</v>
      </c>
      <c r="D180" s="3" t="s">
        <v>1490</v>
      </c>
      <c r="E180" s="5" t="str">
        <f ca="1">IFERROR(__xludf.DUMMYFUNCTION("SPLIT(D180,"", "")"),"en")</f>
        <v>en</v>
      </c>
      <c r="F180" s="5" t="str">
        <f ca="1">IFERROR(__xludf.DUMMYFUNCTION("""COMPUTED_VALUE"""),"ur")</f>
        <v>ur</v>
      </c>
    </row>
    <row r="181" spans="1:9">
      <c r="A181" s="3" t="s">
        <v>1491</v>
      </c>
      <c r="B181" s="3" t="s">
        <v>1048</v>
      </c>
      <c r="C181" s="3" t="s">
        <v>1492</v>
      </c>
      <c r="D181" s="3" t="s">
        <v>1052</v>
      </c>
      <c r="E181" s="5" t="str">
        <f ca="1">IFERROR(__xludf.DUMMYFUNCTION("SPLIT(D181,"", "")"),"pl")</f>
        <v>pl</v>
      </c>
    </row>
    <row r="182" spans="1:9">
      <c r="A182" s="3" t="s">
        <v>1494</v>
      </c>
      <c r="B182" s="3" t="s">
        <v>1495</v>
      </c>
      <c r="C182" s="3" t="s">
        <v>1496</v>
      </c>
      <c r="D182" s="3" t="s">
        <v>152</v>
      </c>
      <c r="E182" s="5" t="str">
        <f ca="1">IFERROR(__xludf.DUMMYFUNCTION("SPLIT(D182,"", "")"),"fr")</f>
        <v>fr</v>
      </c>
    </row>
    <row r="183" spans="1:9">
      <c r="A183" s="3" t="s">
        <v>1497</v>
      </c>
      <c r="B183" s="3" t="s">
        <v>1498</v>
      </c>
      <c r="C183" s="3" t="s">
        <v>1498</v>
      </c>
      <c r="D183" s="3" t="s">
        <v>1416</v>
      </c>
      <c r="E183" s="5" t="str">
        <f ca="1">IFERROR(__xludf.DUMMYFUNCTION("SPLIT(D183,"", "")"),"en")</f>
        <v>en</v>
      </c>
      <c r="F183" s="5" t="str">
        <f ca="1">IFERROR(__xludf.DUMMYFUNCTION("""COMPUTED_VALUE"""),"pih")</f>
        <v>pih</v>
      </c>
    </row>
    <row r="184" spans="1:9">
      <c r="A184" s="3" t="s">
        <v>1499</v>
      </c>
      <c r="B184" s="3" t="s">
        <v>1067</v>
      </c>
      <c r="C184" s="3" t="s">
        <v>1067</v>
      </c>
      <c r="D184" s="3" t="s">
        <v>1500</v>
      </c>
      <c r="E184" s="5" t="str">
        <f ca="1">IFERROR(__xludf.DUMMYFUNCTION("SPLIT(D184,"", "")"),"es")</f>
        <v>es</v>
      </c>
      <c r="F184" s="5" t="str">
        <f ca="1">IFERROR(__xludf.DUMMYFUNCTION("""COMPUTED_VALUE"""),"en")</f>
        <v>en</v>
      </c>
    </row>
    <row r="185" spans="1:9">
      <c r="A185" s="3" t="s">
        <v>1501</v>
      </c>
      <c r="B185" s="3" t="s">
        <v>1502</v>
      </c>
      <c r="C185" s="3" t="s">
        <v>1502</v>
      </c>
      <c r="D185" s="3" t="s">
        <v>1503</v>
      </c>
      <c r="E185" s="5" t="str">
        <f ca="1">IFERROR(__xludf.DUMMYFUNCTION("SPLIT(D185,"", "")"),"ar")</f>
        <v>ar</v>
      </c>
      <c r="F185" s="5" t="str">
        <f ca="1">IFERROR(__xludf.DUMMYFUNCTION("""COMPUTED_VALUE"""),"he")</f>
        <v>he</v>
      </c>
    </row>
    <row r="186" spans="1:9">
      <c r="A186" s="3" t="s">
        <v>1504</v>
      </c>
      <c r="B186" s="3" t="s">
        <v>1056</v>
      </c>
      <c r="C186" s="3" t="s">
        <v>1056</v>
      </c>
      <c r="D186" s="3" t="s">
        <v>76</v>
      </c>
      <c r="E186" s="5" t="str">
        <f ca="1">IFERROR(__xludf.DUMMYFUNCTION("SPLIT(D186,"", "")"),"pt")</f>
        <v>pt</v>
      </c>
    </row>
    <row r="187" spans="1:9">
      <c r="A187" s="3" t="s">
        <v>1505</v>
      </c>
      <c r="B187" s="3" t="s">
        <v>1506</v>
      </c>
      <c r="C187" s="3" t="s">
        <v>1506</v>
      </c>
      <c r="D187" s="3" t="s">
        <v>1507</v>
      </c>
      <c r="E187" s="5" t="str">
        <f ca="1">IFERROR(__xludf.DUMMYFUNCTION("SPLIT(D187,"", "")"),"en")</f>
        <v>en</v>
      </c>
      <c r="F187" s="5" t="str">
        <f ca="1">IFERROR(__xludf.DUMMYFUNCTION("""COMPUTED_VALUE"""),"pau")</f>
        <v>pau</v>
      </c>
      <c r="G187" s="5" t="str">
        <f ca="1">IFERROR(__xludf.DUMMYFUNCTION("""COMPUTED_VALUE"""),"ja")</f>
        <v>ja</v>
      </c>
      <c r="H187" s="5" t="str">
        <f ca="1">IFERROR(__xludf.DUMMYFUNCTION("""COMPUTED_VALUE"""),"sov")</f>
        <v>sov</v>
      </c>
      <c r="I187" s="5" t="str">
        <f ca="1">IFERROR(__xludf.DUMMYFUNCTION("""COMPUTED_VALUE"""),"tox")</f>
        <v>tox</v>
      </c>
    </row>
    <row r="188" spans="1:9">
      <c r="A188" s="3" t="s">
        <v>1509</v>
      </c>
      <c r="B188" s="3" t="s">
        <v>990</v>
      </c>
      <c r="C188" s="3" t="s">
        <v>990</v>
      </c>
      <c r="D188" s="3" t="s">
        <v>1510</v>
      </c>
      <c r="E188" s="5" t="str">
        <f ca="1">IFERROR(__xludf.DUMMYFUNCTION("SPLIT(D188,"", "")"),"es")</f>
        <v>es</v>
      </c>
      <c r="F188" s="5" t="str">
        <f ca="1">IFERROR(__xludf.DUMMYFUNCTION("""COMPUTED_VALUE"""),"gn")</f>
        <v>gn</v>
      </c>
    </row>
    <row r="189" spans="1:9">
      <c r="A189" s="3" t="s">
        <v>1511</v>
      </c>
      <c r="B189" s="3" t="s">
        <v>1072</v>
      </c>
      <c r="C189" s="6" t="s">
        <v>1512</v>
      </c>
      <c r="D189" s="3" t="s">
        <v>33</v>
      </c>
      <c r="E189" s="5" t="str">
        <f ca="1">IFERROR(__xludf.DUMMYFUNCTION("SPLIT(D189,"", "")"),"ar")</f>
        <v>ar</v>
      </c>
    </row>
    <row r="190" spans="1:9">
      <c r="A190" s="3" t="s">
        <v>1513</v>
      </c>
      <c r="B190" s="3" t="s">
        <v>1514</v>
      </c>
      <c r="C190" s="3" t="s">
        <v>1515</v>
      </c>
      <c r="D190" s="3" t="s">
        <v>152</v>
      </c>
      <c r="E190" s="5" t="str">
        <f ca="1">IFERROR(__xludf.DUMMYFUNCTION("SPLIT(D190,"", "")"),"fr")</f>
        <v>fr</v>
      </c>
    </row>
    <row r="191" spans="1:9">
      <c r="A191" s="3" t="s">
        <v>1516</v>
      </c>
      <c r="B191" s="3" t="s">
        <v>1085</v>
      </c>
      <c r="C191" s="3" t="s">
        <v>1517</v>
      </c>
      <c r="D191" s="3" t="s">
        <v>1087</v>
      </c>
      <c r="E191" s="5" t="str">
        <f ca="1">IFERROR(__xludf.DUMMYFUNCTION("SPLIT(D191,"", "")"),"ro")</f>
        <v>ro</v>
      </c>
    </row>
    <row r="192" spans="1:9">
      <c r="A192" s="3" t="s">
        <v>1518</v>
      </c>
      <c r="B192" s="3" t="s">
        <v>1145</v>
      </c>
      <c r="C192" s="3" t="s">
        <v>1519</v>
      </c>
      <c r="D192" s="3" t="s">
        <v>1520</v>
      </c>
      <c r="E192" s="5" t="str">
        <f ca="1">IFERROR(__xludf.DUMMYFUNCTION("SPLIT(D192,"", "")"),"sr")</f>
        <v>sr</v>
      </c>
      <c r="F192" s="5" t="str">
        <f ca="1">IFERROR(__xludf.DUMMYFUNCTION("""COMPUTED_VALUE"""),"sr-Latn")</f>
        <v>sr-Latn</v>
      </c>
    </row>
    <row r="193" spans="1:8">
      <c r="A193" s="3" t="s">
        <v>1521</v>
      </c>
      <c r="B193" s="3" t="s">
        <v>1093</v>
      </c>
      <c r="C193" s="3" t="s">
        <v>1522</v>
      </c>
      <c r="D193" s="3" t="s">
        <v>1095</v>
      </c>
      <c r="E193" s="5" t="str">
        <f ca="1">IFERROR(__xludf.DUMMYFUNCTION("SPLIT(D193,"", "")"),"ru")</f>
        <v>ru</v>
      </c>
    </row>
    <row r="194" spans="1:8">
      <c r="A194" s="3" t="s">
        <v>1523</v>
      </c>
      <c r="B194" s="3" t="s">
        <v>1121</v>
      </c>
      <c r="C194" s="3" t="s">
        <v>1121</v>
      </c>
      <c r="D194" s="3" t="s">
        <v>1524</v>
      </c>
      <c r="E194" s="5" t="str">
        <f ca="1">IFERROR(__xludf.DUMMYFUNCTION("SPLIT(D194,"", "")"),"rw")</f>
        <v>rw</v>
      </c>
      <c r="F194" s="5" t="str">
        <f ca="1">IFERROR(__xludf.DUMMYFUNCTION("""COMPUTED_VALUE"""),"fr")</f>
        <v>fr</v>
      </c>
      <c r="G194" s="5" t="str">
        <f ca="1">IFERROR(__xludf.DUMMYFUNCTION("""COMPUTED_VALUE"""),"en")</f>
        <v>en</v>
      </c>
    </row>
    <row r="195" spans="1:8">
      <c r="A195" s="3" t="s">
        <v>1526</v>
      </c>
      <c r="B195" s="3" t="s">
        <v>1132</v>
      </c>
      <c r="C195" s="6" t="s">
        <v>1527</v>
      </c>
      <c r="D195" s="3" t="s">
        <v>33</v>
      </c>
      <c r="E195" s="5" t="str">
        <f ca="1">IFERROR(__xludf.DUMMYFUNCTION("SPLIT(D195,"", "")"),"ar")</f>
        <v>ar</v>
      </c>
    </row>
    <row r="196" spans="1:8">
      <c r="A196" s="3" t="s">
        <v>1528</v>
      </c>
      <c r="B196" s="3" t="s">
        <v>1529</v>
      </c>
      <c r="C196" s="3" t="s">
        <v>1529</v>
      </c>
      <c r="D196" s="3" t="s">
        <v>44</v>
      </c>
      <c r="E196" s="5" t="str">
        <f ca="1">IFERROR(__xludf.DUMMYFUNCTION("SPLIT(D196,"", "")"),"en")</f>
        <v>en</v>
      </c>
    </row>
    <row r="197" spans="1:8">
      <c r="A197" s="3" t="s">
        <v>1530</v>
      </c>
      <c r="B197" s="3" t="s">
        <v>1531</v>
      </c>
      <c r="C197" s="3" t="s">
        <v>1531</v>
      </c>
      <c r="D197" s="3" t="s">
        <v>1532</v>
      </c>
      <c r="E197" s="5" t="str">
        <f ca="1">IFERROR(__xludf.DUMMYFUNCTION("SPLIT(D197,"", "")"),"fr")</f>
        <v>fr</v>
      </c>
      <c r="F197" s="5" t="str">
        <f ca="1">IFERROR(__xludf.DUMMYFUNCTION("""COMPUTED_VALUE"""),"en")</f>
        <v>en</v>
      </c>
      <c r="G197" s="5" t="str">
        <f ca="1">IFERROR(__xludf.DUMMYFUNCTION("""COMPUTED_VALUE"""),"crs")</f>
        <v>crs</v>
      </c>
    </row>
    <row r="198" spans="1:8">
      <c r="A198" s="3" t="s">
        <v>1533</v>
      </c>
      <c r="B198" s="3" t="s">
        <v>1534</v>
      </c>
      <c r="C198" s="6" t="s">
        <v>1535</v>
      </c>
      <c r="D198" s="3" t="s">
        <v>1536</v>
      </c>
      <c r="E198" s="5" t="str">
        <f ca="1">IFERROR(__xludf.DUMMYFUNCTION("SPLIT(D198,"", "")"),"ar")</f>
        <v>ar</v>
      </c>
      <c r="F198" s="5" t="str">
        <f ca="1">IFERROR(__xludf.DUMMYFUNCTION("""COMPUTED_VALUE"""),"en")</f>
        <v>en</v>
      </c>
    </row>
    <row r="199" spans="1:8">
      <c r="A199" s="3" t="s">
        <v>1537</v>
      </c>
      <c r="B199" s="3" t="s">
        <v>1267</v>
      </c>
      <c r="C199" s="3" t="s">
        <v>1538</v>
      </c>
      <c r="D199" s="3" t="s">
        <v>160</v>
      </c>
      <c r="E199" s="5" t="str">
        <f ca="1">IFERROR(__xludf.DUMMYFUNCTION("SPLIT(D199,"", "")"),"sv")</f>
        <v>sv</v>
      </c>
    </row>
    <row r="200" spans="1:8">
      <c r="A200" s="3" t="s">
        <v>1539</v>
      </c>
      <c r="B200" s="3" t="s">
        <v>1166</v>
      </c>
      <c r="C200" s="3" t="s">
        <v>1166</v>
      </c>
      <c r="D200" s="3" t="s">
        <v>1540</v>
      </c>
      <c r="E200" s="5" t="str">
        <f ca="1">IFERROR(__xludf.DUMMYFUNCTION("SPLIT(D200,"", "")"),"zh-hans")</f>
        <v>zh-hans</v>
      </c>
      <c r="F200" s="5" t="str">
        <f ca="1">IFERROR(__xludf.DUMMYFUNCTION("""COMPUTED_VALUE"""),"en")</f>
        <v>en</v>
      </c>
      <c r="G200" s="5" t="str">
        <f ca="1">IFERROR(__xludf.DUMMYFUNCTION("""COMPUTED_VALUE"""),"ms")</f>
        <v>ms</v>
      </c>
      <c r="H200" s="5" t="str">
        <f ca="1">IFERROR(__xludf.DUMMYFUNCTION("""COMPUTED_VALUE"""),"ta")</f>
        <v>ta</v>
      </c>
    </row>
    <row r="201" spans="1:8">
      <c r="A201" s="3" t="s">
        <v>1541</v>
      </c>
      <c r="B201" s="3" t="s">
        <v>1542</v>
      </c>
      <c r="C201" s="3" t="s">
        <v>1542</v>
      </c>
      <c r="D201" s="3" t="s">
        <v>44</v>
      </c>
      <c r="E201" s="5" t="str">
        <f ca="1">IFERROR(__xludf.DUMMYFUNCTION("SPLIT(D201,"", "")"),"en")</f>
        <v>en</v>
      </c>
    </row>
    <row r="202" spans="1:8">
      <c r="A202" s="3" t="s">
        <v>1543</v>
      </c>
      <c r="B202" s="3" t="s">
        <v>1183</v>
      </c>
      <c r="C202" s="3" t="s">
        <v>1544</v>
      </c>
      <c r="D202" s="3" t="s">
        <v>1185</v>
      </c>
      <c r="E202" s="5" t="str">
        <f ca="1">IFERROR(__xludf.DUMMYFUNCTION("SPLIT(D202,"", "")"),"sl")</f>
        <v>sl</v>
      </c>
    </row>
    <row r="203" spans="1:8">
      <c r="A203" s="3" t="s">
        <v>1546</v>
      </c>
      <c r="B203" s="3" t="s">
        <v>1547</v>
      </c>
      <c r="C203" s="3" t="s">
        <v>1547</v>
      </c>
      <c r="D203" s="3" t="s">
        <v>322</v>
      </c>
      <c r="E203" s="5" t="str">
        <f ca="1">IFERROR(__xludf.DUMMYFUNCTION("SPLIT(D203,"", "")"),"no")</f>
        <v>no</v>
      </c>
    </row>
    <row r="204" spans="1:8">
      <c r="A204" s="3" t="s">
        <v>1548</v>
      </c>
      <c r="B204" s="3" t="s">
        <v>1175</v>
      </c>
      <c r="C204" s="3" t="s">
        <v>1549</v>
      </c>
      <c r="D204" s="3" t="s">
        <v>1179</v>
      </c>
      <c r="E204" s="5" t="str">
        <f ca="1">IFERROR(__xludf.DUMMYFUNCTION("SPLIT(D204,"", "")"),"sk")</f>
        <v>sk</v>
      </c>
    </row>
    <row r="205" spans="1:8">
      <c r="A205" s="3" t="s">
        <v>1550</v>
      </c>
      <c r="B205" s="3" t="s">
        <v>1551</v>
      </c>
      <c r="C205" s="3" t="s">
        <v>1551</v>
      </c>
      <c r="D205" s="3" t="s">
        <v>44</v>
      </c>
      <c r="E205" s="5" t="str">
        <f ca="1">IFERROR(__xludf.DUMMYFUNCTION("SPLIT(D205,"", "")"),"en")</f>
        <v>en</v>
      </c>
    </row>
    <row r="206" spans="1:8">
      <c r="A206" s="3" t="s">
        <v>1552</v>
      </c>
      <c r="B206" s="3" t="s">
        <v>1553</v>
      </c>
      <c r="C206" s="3" t="s">
        <v>1553</v>
      </c>
      <c r="D206" s="3" t="s">
        <v>682</v>
      </c>
      <c r="E206" s="5" t="str">
        <f ca="1">IFERROR(__xludf.DUMMYFUNCTION("SPLIT(D206,"", "")"),"it")</f>
        <v>it</v>
      </c>
    </row>
    <row r="207" spans="1:8">
      <c r="A207" s="3" t="s">
        <v>1554</v>
      </c>
      <c r="B207" s="3" t="s">
        <v>1555</v>
      </c>
      <c r="C207" s="3" t="s">
        <v>1555</v>
      </c>
      <c r="D207" s="3" t="s">
        <v>152</v>
      </c>
      <c r="E207" s="5" t="str">
        <f ca="1">IFERROR(__xludf.DUMMYFUNCTION("SPLIT(D207,"", "")"),"fr")</f>
        <v>fr</v>
      </c>
    </row>
    <row r="208" spans="1:8">
      <c r="A208" s="3" t="s">
        <v>1556</v>
      </c>
      <c r="B208" s="3" t="s">
        <v>1557</v>
      </c>
      <c r="C208" s="6" t="s">
        <v>1558</v>
      </c>
      <c r="D208" s="3" t="s">
        <v>1559</v>
      </c>
      <c r="E208" s="5" t="str">
        <f ca="1">IFERROR(__xludf.DUMMYFUNCTION("SPLIT(D208,"", "")"),"so")</f>
        <v>so</v>
      </c>
      <c r="F208" s="5" t="str">
        <f ca="1">IFERROR(__xludf.DUMMYFUNCTION("""COMPUTED_VALUE"""),"ar")</f>
        <v>ar</v>
      </c>
    </row>
    <row r="209" spans="1:7">
      <c r="A209" s="3" t="s">
        <v>1560</v>
      </c>
      <c r="B209" s="3" t="s">
        <v>1561</v>
      </c>
      <c r="C209" s="3" t="s">
        <v>1561</v>
      </c>
      <c r="D209" s="3" t="s">
        <v>146</v>
      </c>
      <c r="E209" s="5" t="str">
        <f ca="1">IFERROR(__xludf.DUMMYFUNCTION("SPLIT(D209,"", "")"),"nl")</f>
        <v>nl</v>
      </c>
    </row>
    <row r="210" spans="1:7">
      <c r="A210" s="3" t="s">
        <v>1562</v>
      </c>
      <c r="B210" s="3" t="s">
        <v>1563</v>
      </c>
      <c r="C210" s="3" t="s">
        <v>1564</v>
      </c>
      <c r="D210" s="3" t="s">
        <v>76</v>
      </c>
      <c r="E210" s="5" t="str">
        <f ca="1">IFERROR(__xludf.DUMMYFUNCTION("SPLIT(D210,"", "")"),"pt")</f>
        <v>pt</v>
      </c>
    </row>
    <row r="211" spans="1:7">
      <c r="A211" s="3" t="s">
        <v>1565</v>
      </c>
      <c r="B211" s="3" t="s">
        <v>1567</v>
      </c>
      <c r="C211" s="3" t="s">
        <v>1567</v>
      </c>
      <c r="D211" s="3" t="s">
        <v>44</v>
      </c>
      <c r="E211" s="5" t="str">
        <f ca="1">IFERROR(__xludf.DUMMYFUNCTION("SPLIT(D211,"", "")"),"en")</f>
        <v>en</v>
      </c>
    </row>
    <row r="212" spans="1:7">
      <c r="A212" s="3" t="s">
        <v>1568</v>
      </c>
      <c r="B212" s="3" t="s">
        <v>355</v>
      </c>
      <c r="C212" s="3" t="s">
        <v>355</v>
      </c>
      <c r="D212" s="3" t="s">
        <v>86</v>
      </c>
      <c r="E212" s="5" t="str">
        <f ca="1">IFERROR(__xludf.DUMMYFUNCTION("SPLIT(D212,"", "")"),"es")</f>
        <v>es</v>
      </c>
    </row>
    <row r="213" spans="1:7">
      <c r="A213" s="3" t="s">
        <v>1569</v>
      </c>
      <c r="B213" s="3" t="s">
        <v>1570</v>
      </c>
      <c r="C213" s="3" t="s">
        <v>1571</v>
      </c>
      <c r="D213" s="3" t="s">
        <v>518</v>
      </c>
      <c r="E213" s="5" t="str">
        <f ca="1">IFERROR(__xludf.DUMMYFUNCTION("SPLIT(D213,"", "")"),"nl")</f>
        <v>nl</v>
      </c>
      <c r="F213" s="5" t="str">
        <f ca="1">IFERROR(__xludf.DUMMYFUNCTION("""COMPUTED_VALUE"""),"en")</f>
        <v>en</v>
      </c>
    </row>
    <row r="214" spans="1:7">
      <c r="A214" s="3" t="s">
        <v>1572</v>
      </c>
      <c r="B214" s="3" t="s">
        <v>1320</v>
      </c>
      <c r="C214" s="6" t="s">
        <v>1573</v>
      </c>
      <c r="D214" s="3" t="s">
        <v>33</v>
      </c>
      <c r="E214" s="5" t="str">
        <f ca="1">IFERROR(__xludf.DUMMYFUNCTION("SPLIT(D214,"", "")"),"ar")</f>
        <v>ar</v>
      </c>
    </row>
    <row r="215" spans="1:7">
      <c r="A215" s="3" t="s">
        <v>1574</v>
      </c>
      <c r="B215" s="3" t="s">
        <v>1575</v>
      </c>
      <c r="C215" s="3" t="s">
        <v>1575</v>
      </c>
      <c r="D215" s="3" t="s">
        <v>1576</v>
      </c>
      <c r="E215" s="5" t="str">
        <f ca="1">IFERROR(__xludf.DUMMYFUNCTION("SPLIT(D215,"", "")"),"en")</f>
        <v>en</v>
      </c>
      <c r="F215" s="5" t="str">
        <f ca="1">IFERROR(__xludf.DUMMYFUNCTION("""COMPUTED_VALUE"""),"ss")</f>
        <v>ss</v>
      </c>
    </row>
    <row r="216" spans="1:7">
      <c r="A216" s="3" t="s">
        <v>1577</v>
      </c>
      <c r="B216" s="3" t="s">
        <v>1578</v>
      </c>
      <c r="C216" s="3" t="s">
        <v>1578</v>
      </c>
      <c r="D216" s="3" t="s">
        <v>44</v>
      </c>
      <c r="E216" s="5" t="str">
        <f ca="1">IFERROR(__xludf.DUMMYFUNCTION("SPLIT(D216,"", "")"),"en")</f>
        <v>en</v>
      </c>
    </row>
    <row r="217" spans="1:7">
      <c r="A217" s="3" t="s">
        <v>1579</v>
      </c>
      <c r="B217" s="3" t="s">
        <v>1580</v>
      </c>
      <c r="C217" s="6" t="s">
        <v>1581</v>
      </c>
      <c r="D217" s="3" t="s">
        <v>1582</v>
      </c>
      <c r="E217" s="5" t="str">
        <f ca="1">IFERROR(__xludf.DUMMYFUNCTION("SPLIT(D217,"", "")"),"fr")</f>
        <v>fr</v>
      </c>
      <c r="F217" s="5" t="str">
        <f ca="1">IFERROR(__xludf.DUMMYFUNCTION("""COMPUTED_VALUE"""),"ar")</f>
        <v>ar</v>
      </c>
    </row>
    <row r="218" spans="1:7">
      <c r="A218" s="3" t="s">
        <v>1583</v>
      </c>
      <c r="B218" s="3" t="s">
        <v>1584</v>
      </c>
      <c r="C218" s="3" t="s">
        <v>1585</v>
      </c>
      <c r="D218" s="3" t="s">
        <v>152</v>
      </c>
      <c r="E218" s="5" t="str">
        <f ca="1">IFERROR(__xludf.DUMMYFUNCTION("SPLIT(D218,"", "")"),"fr")</f>
        <v>fr</v>
      </c>
    </row>
    <row r="219" spans="1:7">
      <c r="A219" s="3" t="s">
        <v>1586</v>
      </c>
      <c r="B219" s="3" t="s">
        <v>1587</v>
      </c>
      <c r="C219" s="3" t="s">
        <v>1587</v>
      </c>
      <c r="D219" s="3" t="s">
        <v>152</v>
      </c>
      <c r="E219" s="5" t="str">
        <f ca="1">IFERROR(__xludf.DUMMYFUNCTION("SPLIT(D219,"", "")"),"fr")</f>
        <v>fr</v>
      </c>
    </row>
    <row r="220" spans="1:7">
      <c r="A220" s="3" t="s">
        <v>1588</v>
      </c>
      <c r="B220" s="3" t="s">
        <v>1355</v>
      </c>
      <c r="C220" s="3" t="s">
        <v>1589</v>
      </c>
      <c r="D220" s="3" t="s">
        <v>1357</v>
      </c>
      <c r="E220" s="5" t="str">
        <f ca="1">IFERROR(__xludf.DUMMYFUNCTION("SPLIT(D220,"", "")"),"th")</f>
        <v>th</v>
      </c>
    </row>
    <row r="221" spans="1:7">
      <c r="A221" s="3" t="s">
        <v>1590</v>
      </c>
      <c r="B221" s="3" t="s">
        <v>1345</v>
      </c>
      <c r="C221" s="3" t="s">
        <v>1591</v>
      </c>
      <c r="D221" s="3" t="s">
        <v>1592</v>
      </c>
      <c r="E221" s="5" t="str">
        <f ca="1">IFERROR(__xludf.DUMMYFUNCTION("SPLIT(D221,"", "")"),"tg")</f>
        <v>tg</v>
      </c>
      <c r="F221" s="5" t="str">
        <f ca="1">IFERROR(__xludf.DUMMYFUNCTION("""COMPUTED_VALUE"""),"ru")</f>
        <v>ru</v>
      </c>
    </row>
    <row r="222" spans="1:7">
      <c r="A222" s="3" t="s">
        <v>1593</v>
      </c>
      <c r="B222" s="3" t="s">
        <v>1595</v>
      </c>
      <c r="C222" s="3" t="s">
        <v>1595</v>
      </c>
      <c r="D222" s="3" t="s">
        <v>1596</v>
      </c>
      <c r="E222" s="5" t="str">
        <f ca="1">IFERROR(__xludf.DUMMYFUNCTION("SPLIT(D222,"", "")"),"tkl")</f>
        <v>tkl</v>
      </c>
      <c r="F222" s="5" t="str">
        <f ca="1">IFERROR(__xludf.DUMMYFUNCTION("""COMPUTED_VALUE"""),"en")</f>
        <v>en</v>
      </c>
      <c r="G222" s="5" t="str">
        <f ca="1">IFERROR(__xludf.DUMMYFUNCTION("""COMPUTED_VALUE"""),"sm")</f>
        <v>sm</v>
      </c>
    </row>
    <row r="223" spans="1:7">
      <c r="A223" s="3" t="s">
        <v>1597</v>
      </c>
      <c r="B223" s="3" t="s">
        <v>1598</v>
      </c>
      <c r="C223" s="3" t="s">
        <v>1599</v>
      </c>
      <c r="D223" s="3" t="s">
        <v>1600</v>
      </c>
      <c r="E223" s="5" t="str">
        <f ca="1">IFERROR(__xludf.DUMMYFUNCTION("SPLIT(D223,"", "")"),"pt")</f>
        <v>pt</v>
      </c>
      <c r="F223" s="5" t="str">
        <f ca="1">IFERROR(__xludf.DUMMYFUNCTION("""COMPUTED_VALUE"""),"tet")</f>
        <v>tet</v>
      </c>
    </row>
    <row r="224" spans="1:7">
      <c r="A224" s="3" t="s">
        <v>1601</v>
      </c>
      <c r="B224" s="3" t="s">
        <v>1383</v>
      </c>
      <c r="C224" s="3" t="s">
        <v>1602</v>
      </c>
      <c r="D224" s="3" t="s">
        <v>1385</v>
      </c>
      <c r="E224" s="5" t="str">
        <f ca="1">IFERROR(__xludf.DUMMYFUNCTION("SPLIT(D224,"", "")"),"tk")</f>
        <v>tk</v>
      </c>
    </row>
    <row r="225" spans="1:6">
      <c r="A225" s="3" t="s">
        <v>1603</v>
      </c>
      <c r="B225" s="3" t="s">
        <v>1369</v>
      </c>
      <c r="C225" s="6" t="s">
        <v>1604</v>
      </c>
      <c r="D225" s="3" t="s">
        <v>1158</v>
      </c>
      <c r="E225" s="5" t="str">
        <f ca="1">IFERROR(__xludf.DUMMYFUNCTION("SPLIT(D225,"", "")"),"ar")</f>
        <v>ar</v>
      </c>
      <c r="F225" s="5" t="str">
        <f ca="1">IFERROR(__xludf.DUMMYFUNCTION("""COMPUTED_VALUE"""),"fr")</f>
        <v>fr</v>
      </c>
    </row>
    <row r="226" spans="1:6">
      <c r="A226" s="3" t="s">
        <v>1605</v>
      </c>
      <c r="B226" s="3" t="s">
        <v>1606</v>
      </c>
      <c r="C226" s="3" t="s">
        <v>1606</v>
      </c>
      <c r="D226" s="3" t="s">
        <v>44</v>
      </c>
      <c r="E226" s="5" t="str">
        <f ca="1">IFERROR(__xludf.DUMMYFUNCTION("SPLIT(D226,"", "")"),"en")</f>
        <v>en</v>
      </c>
    </row>
    <row r="227" spans="1:6">
      <c r="A227" s="3" t="s">
        <v>1607</v>
      </c>
      <c r="B227" s="3" t="s">
        <v>1375</v>
      </c>
      <c r="C227" s="3" t="s">
        <v>1608</v>
      </c>
      <c r="D227" s="3" t="s">
        <v>1378</v>
      </c>
      <c r="E227" s="5" t="str">
        <f ca="1">IFERROR(__xludf.DUMMYFUNCTION("SPLIT(D227,"", "")"),"tr")</f>
        <v>tr</v>
      </c>
    </row>
    <row r="228" spans="1:6">
      <c r="A228" s="3" t="s">
        <v>1609</v>
      </c>
      <c r="B228" s="3" t="s">
        <v>1362</v>
      </c>
      <c r="C228" s="3" t="s">
        <v>1362</v>
      </c>
      <c r="D228" s="3" t="s">
        <v>44</v>
      </c>
      <c r="E228" s="5" t="str">
        <f ca="1">IFERROR(__xludf.DUMMYFUNCTION("SPLIT(D228,"", "")"),"en")</f>
        <v>en</v>
      </c>
    </row>
    <row r="229" spans="1:6">
      <c r="A229" s="3" t="s">
        <v>1610</v>
      </c>
      <c r="B229" s="3" t="s">
        <v>1611</v>
      </c>
      <c r="C229" s="3" t="s">
        <v>1611</v>
      </c>
      <c r="D229" s="3" t="s">
        <v>44</v>
      </c>
      <c r="E229" s="5" t="str">
        <f ca="1">IFERROR(__xludf.DUMMYFUNCTION("SPLIT(D229,"", "")"),"en")</f>
        <v>en</v>
      </c>
    </row>
    <row r="230" spans="1:6">
      <c r="A230" s="3" t="s">
        <v>1612</v>
      </c>
      <c r="B230" s="3" t="s">
        <v>1339</v>
      </c>
      <c r="C230" s="3" t="s">
        <v>1339</v>
      </c>
      <c r="D230" s="3" t="s">
        <v>1613</v>
      </c>
      <c r="E230" s="5" t="str">
        <f ca="1">IFERROR(__xludf.DUMMYFUNCTION("SPLIT(D230,"", "")"),"zh-hant")</f>
        <v>zh-hant</v>
      </c>
    </row>
    <row r="231" spans="1:6">
      <c r="A231" s="3" t="s">
        <v>1614</v>
      </c>
      <c r="B231" s="3" t="s">
        <v>1615</v>
      </c>
      <c r="C231" s="3" t="s">
        <v>1615</v>
      </c>
      <c r="D231" s="3" t="s">
        <v>1040</v>
      </c>
      <c r="E231" s="5" t="str">
        <f ca="1">IFERROR(__xludf.DUMMYFUNCTION("SPLIT(D231,"", "")"),"sw")</f>
        <v>sw</v>
      </c>
      <c r="F231" s="5" t="str">
        <f ca="1">IFERROR(__xludf.DUMMYFUNCTION("""COMPUTED_VALUE"""),"en")</f>
        <v>en</v>
      </c>
    </row>
    <row r="232" spans="1:6">
      <c r="A232" s="3" t="s">
        <v>1616</v>
      </c>
      <c r="B232" s="3" t="s">
        <v>1398</v>
      </c>
      <c r="C232" s="3" t="s">
        <v>1617</v>
      </c>
      <c r="D232" s="3" t="s">
        <v>1400</v>
      </c>
      <c r="E232" s="5" t="str">
        <f ca="1">IFERROR(__xludf.DUMMYFUNCTION("SPLIT(D232,"", "")"),"uk")</f>
        <v>uk</v>
      </c>
    </row>
    <row r="233" spans="1:6">
      <c r="A233" s="3" t="s">
        <v>1618</v>
      </c>
      <c r="B233" s="3" t="s">
        <v>1619</v>
      </c>
      <c r="C233" s="3" t="s">
        <v>1619</v>
      </c>
      <c r="D233" s="3" t="s">
        <v>1620</v>
      </c>
      <c r="E233" s="5" t="str">
        <f ca="1">IFERROR(__xludf.DUMMYFUNCTION("SPLIT(D233,"", "")"),"en")</f>
        <v>en</v>
      </c>
      <c r="F233" s="5" t="str">
        <f ca="1">IFERROR(__xludf.DUMMYFUNCTION("""COMPUTED_VALUE"""),"sw")</f>
        <v>sw</v>
      </c>
    </row>
    <row r="234" spans="1:6">
      <c r="A234" s="3" t="s">
        <v>1622</v>
      </c>
      <c r="B234" s="3" t="s">
        <v>1623</v>
      </c>
      <c r="C234" s="3" t="s">
        <v>1623</v>
      </c>
      <c r="D234" s="3" t="s">
        <v>44</v>
      </c>
      <c r="E234" s="5" t="str">
        <f ca="1">IFERROR(__xludf.DUMMYFUNCTION("SPLIT(D234,"", "")"),"en")</f>
        <v>en</v>
      </c>
    </row>
    <row r="235" spans="1:6">
      <c r="A235" s="3" t="s">
        <v>1624</v>
      </c>
      <c r="B235" s="3" t="s">
        <v>1625</v>
      </c>
      <c r="C235" s="3" t="s">
        <v>1625</v>
      </c>
      <c r="D235" s="3" t="s">
        <v>44</v>
      </c>
      <c r="E235" s="5" t="str">
        <f ca="1">IFERROR(__xludf.DUMMYFUNCTION("SPLIT(D235,"", "")"),"en")</f>
        <v>en</v>
      </c>
    </row>
    <row r="236" spans="1:6">
      <c r="A236" s="3" t="s">
        <v>1626</v>
      </c>
      <c r="B236" s="3" t="s">
        <v>1438</v>
      </c>
      <c r="C236" s="3" t="s">
        <v>1438</v>
      </c>
      <c r="D236" s="3" t="s">
        <v>86</v>
      </c>
      <c r="E236" s="5" t="str">
        <f ca="1">IFERROR(__xludf.DUMMYFUNCTION("SPLIT(D236,"", "")"),"es")</f>
        <v>es</v>
      </c>
    </row>
    <row r="237" spans="1:6">
      <c r="A237" s="3" t="s">
        <v>1627</v>
      </c>
      <c r="B237" s="3" t="s">
        <v>1444</v>
      </c>
      <c r="D237" s="3" t="s">
        <v>1628</v>
      </c>
      <c r="E237" s="5" t="str">
        <f ca="1">IFERROR(__xludf.DUMMYFUNCTION("SPLIT(D237,"", "")"),"uz")</f>
        <v>uz</v>
      </c>
      <c r="F237" s="5" t="str">
        <f ca="1">IFERROR(__xludf.DUMMYFUNCTION("""COMPUTED_VALUE"""),"kaa")</f>
        <v>kaa</v>
      </c>
    </row>
    <row r="238" spans="1:6">
      <c r="A238" s="3" t="s">
        <v>1629</v>
      </c>
      <c r="B238" s="3" t="s">
        <v>1630</v>
      </c>
      <c r="C238" s="3" t="s">
        <v>1631</v>
      </c>
      <c r="D238" s="3" t="s">
        <v>682</v>
      </c>
      <c r="E238" s="5" t="str">
        <f ca="1">IFERROR(__xludf.DUMMYFUNCTION("SPLIT(D238,"", "")"),"it")</f>
        <v>it</v>
      </c>
    </row>
    <row r="239" spans="1:6">
      <c r="A239" s="3" t="s">
        <v>1632</v>
      </c>
      <c r="B239" s="3" t="s">
        <v>1633</v>
      </c>
      <c r="C239" s="3" t="s">
        <v>1633</v>
      </c>
      <c r="D239" s="3" t="s">
        <v>44</v>
      </c>
      <c r="E239" s="5" t="str">
        <f ca="1">IFERROR(__xludf.DUMMYFUNCTION("SPLIT(D239,"", "")"),"en")</f>
        <v>en</v>
      </c>
    </row>
    <row r="240" spans="1:6">
      <c r="A240" s="3" t="s">
        <v>1634</v>
      </c>
      <c r="B240" s="3" t="s">
        <v>1635</v>
      </c>
      <c r="C240" s="3" t="s">
        <v>1635</v>
      </c>
      <c r="D240" s="3" t="s">
        <v>86</v>
      </c>
      <c r="E240" s="5" t="str">
        <f ca="1">IFERROR(__xludf.DUMMYFUNCTION("SPLIT(D240,"", "")"),"es")</f>
        <v>es</v>
      </c>
    </row>
    <row r="241" spans="1:10">
      <c r="A241" s="3" t="s">
        <v>1636</v>
      </c>
      <c r="B241" s="3" t="s">
        <v>1637</v>
      </c>
      <c r="C241" s="3" t="s">
        <v>1637</v>
      </c>
      <c r="D241" s="3" t="s">
        <v>44</v>
      </c>
      <c r="E241" s="5" t="str">
        <f ca="1">IFERROR(__xludf.DUMMYFUNCTION("SPLIT(D241,"", "")"),"en")</f>
        <v>en</v>
      </c>
    </row>
    <row r="242" spans="1:10">
      <c r="A242" s="3" t="s">
        <v>1638</v>
      </c>
      <c r="B242" s="3" t="s">
        <v>1639</v>
      </c>
      <c r="C242" s="3" t="s">
        <v>1639</v>
      </c>
      <c r="D242" s="3" t="s">
        <v>44</v>
      </c>
      <c r="E242" s="5" t="str">
        <f ca="1">IFERROR(__xludf.DUMMYFUNCTION("SPLIT(D242,"", "")"),"en")</f>
        <v>en</v>
      </c>
    </row>
    <row r="243" spans="1:10">
      <c r="A243" s="3" t="s">
        <v>1640</v>
      </c>
      <c r="B243" s="3" t="s">
        <v>1457</v>
      </c>
      <c r="C243" s="3" t="s">
        <v>1641</v>
      </c>
      <c r="D243" s="3" t="s">
        <v>1459</v>
      </c>
      <c r="E243" s="5" t="str">
        <f ca="1">IFERROR(__xludf.DUMMYFUNCTION("SPLIT(D243,"", "")"),"vi")</f>
        <v>vi</v>
      </c>
    </row>
    <row r="244" spans="1:10">
      <c r="A244" s="3" t="s">
        <v>1642</v>
      </c>
      <c r="B244" s="3" t="s">
        <v>1643</v>
      </c>
      <c r="C244" s="3" t="s">
        <v>1643</v>
      </c>
      <c r="D244" s="3" t="s">
        <v>1644</v>
      </c>
      <c r="E244" s="5" t="str">
        <f ca="1">IFERROR(__xludf.DUMMYFUNCTION("SPLIT(D244,"", "")"),"bi")</f>
        <v>bi</v>
      </c>
      <c r="F244" s="5" t="str">
        <f ca="1">IFERROR(__xludf.DUMMYFUNCTION("""COMPUTED_VALUE"""),"en")</f>
        <v>en</v>
      </c>
      <c r="G244" s="5" t="str">
        <f ca="1">IFERROR(__xludf.DUMMYFUNCTION("""COMPUTED_VALUE"""),"fr")</f>
        <v>fr</v>
      </c>
    </row>
    <row r="245" spans="1:10">
      <c r="A245" s="3" t="s">
        <v>1645</v>
      </c>
      <c r="B245" s="3" t="s">
        <v>1646</v>
      </c>
      <c r="C245" s="3" t="s">
        <v>1647</v>
      </c>
      <c r="D245" s="3" t="s">
        <v>152</v>
      </c>
      <c r="E245" s="5" t="str">
        <f ca="1">IFERROR(__xludf.DUMMYFUNCTION("SPLIT(D245,"", "")"),"fr")</f>
        <v>fr</v>
      </c>
    </row>
    <row r="246" spans="1:10">
      <c r="A246" s="3" t="s">
        <v>1649</v>
      </c>
      <c r="B246" s="3" t="s">
        <v>1650</v>
      </c>
      <c r="C246" s="3" t="s">
        <v>1650</v>
      </c>
      <c r="D246" s="3" t="s">
        <v>1651</v>
      </c>
      <c r="E246" s="5" t="str">
        <f ca="1">IFERROR(__xludf.DUMMYFUNCTION("SPLIT(D246,"", "")"),"sm")</f>
        <v>sm</v>
      </c>
      <c r="F246" s="5" t="str">
        <f ca="1">IFERROR(__xludf.DUMMYFUNCTION("""COMPUTED_VALUE"""),"en")</f>
        <v>en</v>
      </c>
    </row>
    <row r="247" spans="1:10">
      <c r="A247" s="3" t="s">
        <v>1652</v>
      </c>
      <c r="B247" s="3" t="s">
        <v>1464</v>
      </c>
      <c r="C247" s="6" t="s">
        <v>1653</v>
      </c>
      <c r="D247" s="3" t="s">
        <v>33</v>
      </c>
      <c r="E247" s="5" t="str">
        <f ca="1">IFERROR(__xludf.DUMMYFUNCTION("SPLIT(D247,"", "")"),"ar")</f>
        <v>ar</v>
      </c>
    </row>
    <row r="248" spans="1:10">
      <c r="A248" s="3" t="s">
        <v>1654</v>
      </c>
      <c r="B248" s="3" t="s">
        <v>1655</v>
      </c>
      <c r="C248" s="3" t="s">
        <v>1655</v>
      </c>
      <c r="D248" s="3" t="s">
        <v>152</v>
      </c>
      <c r="E248" s="5" t="str">
        <f ca="1">IFERROR(__xludf.DUMMYFUNCTION("SPLIT(D248,"", "")"),"fr")</f>
        <v>fr</v>
      </c>
    </row>
    <row r="249" spans="1:10">
      <c r="A249" s="3" t="s">
        <v>1656</v>
      </c>
      <c r="B249" s="3" t="s">
        <v>1191</v>
      </c>
      <c r="C249" s="3" t="s">
        <v>1191</v>
      </c>
      <c r="D249" s="3" t="s">
        <v>1657</v>
      </c>
      <c r="E249" s="5" t="str">
        <f ca="1">IFERROR(__xludf.DUMMYFUNCTION("SPLIT(D249,"", "")"),"en")</f>
        <v>en</v>
      </c>
      <c r="F249" s="5" t="str">
        <f ca="1">IFERROR(__xludf.DUMMYFUNCTION("""COMPUTED_VALUE"""),"af")</f>
        <v>af</v>
      </c>
      <c r="G249" s="5" t="str">
        <f ca="1">IFERROR(__xludf.DUMMYFUNCTION("""COMPUTED_VALUE"""),"st")</f>
        <v>st</v>
      </c>
      <c r="H249" s="5" t="str">
        <f ca="1">IFERROR(__xludf.DUMMYFUNCTION("""COMPUTED_VALUE"""),"tn")</f>
        <v>tn</v>
      </c>
      <c r="I249" s="5" t="str">
        <f ca="1">IFERROR(__xludf.DUMMYFUNCTION("""COMPUTED_VALUE"""),"xh")</f>
        <v>xh</v>
      </c>
      <c r="J249" s="5" t="str">
        <f ca="1">IFERROR(__xludf.DUMMYFUNCTION("""COMPUTED_VALUE"""),"zu")</f>
        <v>zu</v>
      </c>
    </row>
    <row r="250" spans="1:10">
      <c r="A250" s="3" t="s">
        <v>1658</v>
      </c>
      <c r="B250" s="3" t="s">
        <v>1659</v>
      </c>
      <c r="C250" s="3" t="s">
        <v>1659</v>
      </c>
      <c r="D250" s="3" t="s">
        <v>44</v>
      </c>
      <c r="E250" s="5" t="str">
        <f ca="1">IFERROR(__xludf.DUMMYFUNCTION("SPLIT(D250,"", "")"),"en")</f>
        <v>en</v>
      </c>
    </row>
    <row r="251" spans="1:10">
      <c r="A251" s="3" t="s">
        <v>1660</v>
      </c>
      <c r="B251" s="3" t="s">
        <v>1473</v>
      </c>
      <c r="C251" s="3" t="s">
        <v>1473</v>
      </c>
      <c r="D251" s="3" t="s">
        <v>1661</v>
      </c>
      <c r="E251" s="5" t="str">
        <f ca="1">IFERROR(__xludf.DUMMYFUNCTION("SPLIT(D251,"", "")"),"en")</f>
        <v>en</v>
      </c>
      <c r="F251" s="5" t="str">
        <f ca="1">IFERROR(__xludf.DUMMYFUNCTION("""COMPUTED_VALUE"""),"sn")</f>
        <v>sn</v>
      </c>
      <c r="G251" s="5" t="str">
        <f ca="1">IFERROR(__xludf.DUMMYFUNCTION("""COMPUTED_VALUE"""),"nd")</f>
        <v>nd</v>
      </c>
    </row>
  </sheetData>
  <mergeCells count="1">
    <mergeCell ref="A1:D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12"/>
  <sheetViews>
    <sheetView workbookViewId="0">
      <selection activeCell="I2" sqref="I2"/>
    </sheetView>
  </sheetViews>
  <sheetFormatPr defaultColWidth="14.44140625" defaultRowHeight="15.75" customHeight="1"/>
  <sheetData>
    <row r="1" spans="1:11">
      <c r="A1" s="3" t="s">
        <v>1</v>
      </c>
      <c r="E1" s="3"/>
      <c r="F1" s="3"/>
      <c r="G1" s="1"/>
      <c r="H1" s="1"/>
      <c r="I1" s="1"/>
      <c r="J1" s="1"/>
    </row>
    <row r="2" spans="1:11">
      <c r="A2" s="3" t="s">
        <v>18</v>
      </c>
      <c r="E2" s="3" t="s">
        <v>19</v>
      </c>
      <c r="F2" s="3" t="s">
        <v>20</v>
      </c>
      <c r="G2" s="1" t="s">
        <v>4</v>
      </c>
      <c r="H2" s="1" t="s">
        <v>23</v>
      </c>
      <c r="I2" s="1" t="s">
        <v>25</v>
      </c>
      <c r="J2" s="1" t="s">
        <v>27</v>
      </c>
      <c r="K2" s="1" t="s">
        <v>23</v>
      </c>
    </row>
    <row r="3" spans="1:11">
      <c r="A3" s="3" t="s">
        <v>29</v>
      </c>
      <c r="E3" s="5" t="s">
        <v>30</v>
      </c>
      <c r="F3" s="5" t="s">
        <v>31</v>
      </c>
      <c r="G3" s="10" t="s">
        <v>32</v>
      </c>
      <c r="H3" s="10" t="s">
        <v>39</v>
      </c>
      <c r="I3" s="10" t="str">
        <f t="shared" ref="I3:I212" si="0">SUBSTITUTE(F3,"""","")</f>
        <v>prs-AF</v>
      </c>
      <c r="J3" s="1" t="s">
        <v>43</v>
      </c>
      <c r="K3" s="10" t="s">
        <v>39</v>
      </c>
    </row>
    <row r="4" spans="1:11">
      <c r="A4" s="3" t="s">
        <v>45</v>
      </c>
      <c r="E4" s="5" t="s">
        <v>46</v>
      </c>
      <c r="F4" s="5" t="s">
        <v>47</v>
      </c>
      <c r="G4" s="10" t="s">
        <v>32</v>
      </c>
      <c r="H4" s="10" t="s">
        <v>49</v>
      </c>
      <c r="I4" s="10" t="str">
        <f t="shared" si="0"/>
        <v>ps-AF</v>
      </c>
      <c r="J4" s="1" t="s">
        <v>53</v>
      </c>
      <c r="K4" s="10" t="s">
        <v>49</v>
      </c>
    </row>
    <row r="5" spans="1:11">
      <c r="A5" s="3" t="s">
        <v>54</v>
      </c>
      <c r="E5" s="5" t="s">
        <v>55</v>
      </c>
      <c r="F5" s="5" t="s">
        <v>56</v>
      </c>
      <c r="G5" s="10" t="s">
        <v>58</v>
      </c>
      <c r="H5" s="10" t="s">
        <v>61</v>
      </c>
      <c r="I5" s="10" t="str">
        <f t="shared" si="0"/>
        <v>sq-AL</v>
      </c>
      <c r="J5" s="1" t="s">
        <v>60</v>
      </c>
      <c r="K5" s="10" t="s">
        <v>61</v>
      </c>
    </row>
    <row r="6" spans="1:11">
      <c r="A6" s="3" t="s">
        <v>62</v>
      </c>
      <c r="E6" s="5" t="s">
        <v>64</v>
      </c>
      <c r="F6" s="5" t="s">
        <v>66</v>
      </c>
      <c r="G6" s="10" t="s">
        <v>68</v>
      </c>
      <c r="H6" s="10" t="s">
        <v>70</v>
      </c>
      <c r="I6" s="10" t="str">
        <f t="shared" si="0"/>
        <v>ar-DZ</v>
      </c>
      <c r="J6" s="1" t="s">
        <v>33</v>
      </c>
      <c r="K6" s="10" t="s">
        <v>70</v>
      </c>
    </row>
    <row r="7" spans="1:11">
      <c r="A7" s="3" t="s">
        <v>72</v>
      </c>
      <c r="E7" s="5" t="s">
        <v>74</v>
      </c>
      <c r="F7" s="5" t="s">
        <v>75</v>
      </c>
      <c r="G7" s="10" t="s">
        <v>68</v>
      </c>
      <c r="H7" s="10" t="s">
        <v>77</v>
      </c>
      <c r="I7" s="10" t="str">
        <f t="shared" si="0"/>
        <v>tzm-DZ</v>
      </c>
      <c r="J7" s="1" t="s">
        <v>78</v>
      </c>
      <c r="K7" s="10" t="s">
        <v>77</v>
      </c>
    </row>
    <row r="8" spans="1:11">
      <c r="A8" s="3" t="s">
        <v>79</v>
      </c>
      <c r="E8" s="5" t="s">
        <v>80</v>
      </c>
      <c r="F8" s="5" t="s">
        <v>81</v>
      </c>
      <c r="G8" s="10" t="s">
        <v>82</v>
      </c>
      <c r="H8" s="10" t="s">
        <v>83</v>
      </c>
      <c r="I8" s="10" t="str">
        <f t="shared" si="0"/>
        <v>es-AR</v>
      </c>
      <c r="J8" s="1" t="s">
        <v>86</v>
      </c>
      <c r="K8" s="10" t="s">
        <v>83</v>
      </c>
    </row>
    <row r="9" spans="1:11">
      <c r="A9" s="3" t="s">
        <v>89</v>
      </c>
      <c r="E9" s="5" t="s">
        <v>90</v>
      </c>
      <c r="F9" s="5" t="s">
        <v>91</v>
      </c>
      <c r="G9" s="10" t="s">
        <v>65</v>
      </c>
      <c r="H9" s="10" t="s">
        <v>92</v>
      </c>
      <c r="I9" s="10" t="str">
        <f t="shared" si="0"/>
        <v>hy-AM</v>
      </c>
      <c r="J9" s="1" t="s">
        <v>69</v>
      </c>
      <c r="K9" s="10" t="s">
        <v>92</v>
      </c>
    </row>
    <row r="10" spans="1:11">
      <c r="A10" s="3" t="s">
        <v>93</v>
      </c>
      <c r="E10" s="5" t="s">
        <v>94</v>
      </c>
      <c r="F10" s="5" t="s">
        <v>95</v>
      </c>
      <c r="G10" s="10" t="s">
        <v>96</v>
      </c>
      <c r="H10" s="10" t="s">
        <v>97</v>
      </c>
      <c r="I10" s="10" t="str">
        <f t="shared" si="0"/>
        <v>en-AU</v>
      </c>
      <c r="J10" s="1" t="s">
        <v>44</v>
      </c>
      <c r="K10" s="10" t="s">
        <v>97</v>
      </c>
    </row>
    <row r="11" spans="1:11">
      <c r="A11" s="3" t="s">
        <v>99</v>
      </c>
      <c r="E11" s="5" t="s">
        <v>100</v>
      </c>
      <c r="F11" s="5" t="s">
        <v>101</v>
      </c>
      <c r="G11" s="10" t="s">
        <v>102</v>
      </c>
      <c r="H11" s="10" t="s">
        <v>103</v>
      </c>
      <c r="I11" s="10" t="str">
        <f t="shared" si="0"/>
        <v>de-AT</v>
      </c>
      <c r="J11" s="1" t="s">
        <v>104</v>
      </c>
      <c r="K11" s="10" t="s">
        <v>103</v>
      </c>
    </row>
    <row r="12" spans="1:11">
      <c r="A12" s="3" t="s">
        <v>105</v>
      </c>
      <c r="E12" s="5" t="s">
        <v>106</v>
      </c>
      <c r="F12" s="5" t="s">
        <v>107</v>
      </c>
      <c r="G12" s="10" t="s">
        <v>108</v>
      </c>
      <c r="H12" s="10" t="s">
        <v>109</v>
      </c>
      <c r="I12" s="10" t="str">
        <f t="shared" si="0"/>
        <v>az-AZ</v>
      </c>
      <c r="J12" s="1" t="s">
        <v>111</v>
      </c>
      <c r="K12" s="10" t="s">
        <v>109</v>
      </c>
    </row>
    <row r="13" spans="1:11">
      <c r="A13" s="3" t="s">
        <v>114</v>
      </c>
      <c r="E13" s="5" t="s">
        <v>115</v>
      </c>
      <c r="F13" s="5" t="s">
        <v>107</v>
      </c>
      <c r="G13" s="10" t="s">
        <v>108</v>
      </c>
      <c r="H13" s="10" t="s">
        <v>116</v>
      </c>
      <c r="I13" s="10" t="str">
        <f t="shared" si="0"/>
        <v>az-AZ</v>
      </c>
      <c r="J13" s="1" t="s">
        <v>111</v>
      </c>
      <c r="K13" s="10" t="s">
        <v>116</v>
      </c>
    </row>
    <row r="14" spans="1:11">
      <c r="A14" s="3" t="s">
        <v>117</v>
      </c>
      <c r="E14" s="5" t="s">
        <v>118</v>
      </c>
      <c r="F14" s="5" t="s">
        <v>119</v>
      </c>
      <c r="G14" s="10" t="s">
        <v>120</v>
      </c>
      <c r="H14" s="10" t="s">
        <v>70</v>
      </c>
      <c r="I14" s="10" t="str">
        <f t="shared" si="0"/>
        <v>ar-BH</v>
      </c>
      <c r="J14" s="1" t="s">
        <v>33</v>
      </c>
      <c r="K14" s="10" t="s">
        <v>70</v>
      </c>
    </row>
    <row r="15" spans="1:11">
      <c r="A15" s="3" t="s">
        <v>122</v>
      </c>
      <c r="E15" s="5" t="s">
        <v>123</v>
      </c>
      <c r="F15" s="5" t="s">
        <v>124</v>
      </c>
      <c r="G15" s="10" t="s">
        <v>126</v>
      </c>
      <c r="H15" s="10" t="s">
        <v>127</v>
      </c>
      <c r="I15" s="10" t="str">
        <f t="shared" si="0"/>
        <v>bn-BD</v>
      </c>
      <c r="J15" s="1" t="s">
        <v>128</v>
      </c>
      <c r="K15" s="10" t="s">
        <v>127</v>
      </c>
    </row>
    <row r="16" spans="1:11">
      <c r="A16" s="3" t="s">
        <v>129</v>
      </c>
      <c r="E16" s="5" t="s">
        <v>130</v>
      </c>
      <c r="F16" s="5" t="s">
        <v>132</v>
      </c>
      <c r="G16" s="10" t="s">
        <v>133</v>
      </c>
      <c r="H16" s="10" t="s">
        <v>134</v>
      </c>
      <c r="I16" s="10" t="str">
        <f t="shared" si="0"/>
        <v>be-BY</v>
      </c>
      <c r="J16" s="1" t="s">
        <v>137</v>
      </c>
      <c r="K16" s="10" t="s">
        <v>134</v>
      </c>
    </row>
    <row r="17" spans="1:11">
      <c r="A17" s="3" t="s">
        <v>139</v>
      </c>
      <c r="E17" s="5" t="s">
        <v>140</v>
      </c>
      <c r="F17" s="5" t="s">
        <v>141</v>
      </c>
      <c r="G17" s="10" t="s">
        <v>142</v>
      </c>
      <c r="H17" s="10" t="s">
        <v>143</v>
      </c>
      <c r="I17" s="10" t="str">
        <f t="shared" si="0"/>
        <v>nl-BE</v>
      </c>
      <c r="J17" s="1" t="s">
        <v>146</v>
      </c>
      <c r="K17" s="10" t="s">
        <v>143</v>
      </c>
    </row>
    <row r="18" spans="1:11">
      <c r="A18" s="3" t="s">
        <v>148</v>
      </c>
      <c r="E18" s="5" t="s">
        <v>149</v>
      </c>
      <c r="F18" s="5" t="s">
        <v>150</v>
      </c>
      <c r="G18" s="10" t="s">
        <v>142</v>
      </c>
      <c r="H18" s="10" t="s">
        <v>151</v>
      </c>
      <c r="I18" s="10" t="str">
        <f t="shared" si="0"/>
        <v>fr-BE</v>
      </c>
      <c r="J18" s="1" t="s">
        <v>152</v>
      </c>
      <c r="K18" s="10" t="s">
        <v>151</v>
      </c>
    </row>
    <row r="19" spans="1:11">
      <c r="A19" s="3" t="s">
        <v>153</v>
      </c>
      <c r="E19" s="5" t="s">
        <v>155</v>
      </c>
      <c r="F19" s="5" t="s">
        <v>156</v>
      </c>
      <c r="G19" s="10" t="s">
        <v>158</v>
      </c>
      <c r="H19" s="10" t="s">
        <v>97</v>
      </c>
      <c r="I19" s="10" t="str">
        <f t="shared" si="0"/>
        <v>en-BZ</v>
      </c>
      <c r="J19" s="1" t="s">
        <v>44</v>
      </c>
      <c r="K19" s="10" t="s">
        <v>97</v>
      </c>
    </row>
    <row r="20" spans="1:11">
      <c r="A20" s="3" t="s">
        <v>161</v>
      </c>
      <c r="E20" s="5" t="s">
        <v>162</v>
      </c>
      <c r="F20" s="5" t="s">
        <v>164</v>
      </c>
      <c r="G20" s="10" t="s">
        <v>165</v>
      </c>
      <c r="H20" s="10" t="s">
        <v>83</v>
      </c>
      <c r="I20" s="10" t="str">
        <f t="shared" si="0"/>
        <v>es-VE</v>
      </c>
      <c r="J20" s="1" t="s">
        <v>86</v>
      </c>
      <c r="K20" s="10" t="s">
        <v>83</v>
      </c>
    </row>
    <row r="21" spans="1:11">
      <c r="A21" s="3" t="s">
        <v>167</v>
      </c>
      <c r="E21" s="5" t="s">
        <v>168</v>
      </c>
      <c r="F21" s="5" t="s">
        <v>170</v>
      </c>
      <c r="G21" s="10" t="s">
        <v>171</v>
      </c>
      <c r="H21" s="10" t="s">
        <v>173</v>
      </c>
      <c r="I21" s="10" t="str">
        <f t="shared" si="0"/>
        <v>quz-BO</v>
      </c>
      <c r="J21" s="1" t="s">
        <v>176</v>
      </c>
      <c r="K21" s="10" t="s">
        <v>173</v>
      </c>
    </row>
    <row r="22" spans="1:11">
      <c r="A22" s="3" t="s">
        <v>177</v>
      </c>
      <c r="E22" s="5" t="s">
        <v>178</v>
      </c>
      <c r="F22" s="5" t="s">
        <v>179</v>
      </c>
      <c r="G22" s="10" t="s">
        <v>171</v>
      </c>
      <c r="H22" s="10" t="s">
        <v>83</v>
      </c>
      <c r="I22" s="10" t="str">
        <f t="shared" si="0"/>
        <v>es-BO</v>
      </c>
      <c r="J22" s="1" t="s">
        <v>86</v>
      </c>
      <c r="K22" s="10" t="s">
        <v>83</v>
      </c>
    </row>
    <row r="23" spans="1:11">
      <c r="A23" s="3" t="s">
        <v>180</v>
      </c>
      <c r="E23" s="5" t="s">
        <v>181</v>
      </c>
      <c r="F23" s="5" t="s">
        <v>183</v>
      </c>
      <c r="G23" s="10" t="s">
        <v>172</v>
      </c>
      <c r="H23" s="10" t="s">
        <v>184</v>
      </c>
      <c r="I23" s="10" t="str">
        <f t="shared" si="0"/>
        <v>bs-BA</v>
      </c>
      <c r="J23" s="1" t="s">
        <v>186</v>
      </c>
      <c r="K23" s="10" t="s">
        <v>184</v>
      </c>
    </row>
    <row r="24" spans="1:11">
      <c r="A24" s="3" t="s">
        <v>187</v>
      </c>
      <c r="E24" s="5" t="s">
        <v>188</v>
      </c>
      <c r="F24" s="5" t="s">
        <v>183</v>
      </c>
      <c r="G24" s="10" t="s">
        <v>172</v>
      </c>
      <c r="H24" s="10" t="s">
        <v>189</v>
      </c>
      <c r="I24" s="10" t="str">
        <f t="shared" si="0"/>
        <v>bs-BA</v>
      </c>
      <c r="J24" s="1" t="s">
        <v>186</v>
      </c>
      <c r="K24" s="10" t="s">
        <v>189</v>
      </c>
    </row>
    <row r="25" spans="1:11">
      <c r="A25" s="3" t="s">
        <v>195</v>
      </c>
      <c r="E25" s="5" t="s">
        <v>196</v>
      </c>
      <c r="F25" s="5" t="s">
        <v>197</v>
      </c>
      <c r="G25" s="10" t="s">
        <v>172</v>
      </c>
      <c r="H25" s="10" t="s">
        <v>198</v>
      </c>
      <c r="I25" s="10" t="str">
        <f t="shared" si="0"/>
        <v>hr-BA</v>
      </c>
      <c r="J25" s="1" t="s">
        <v>200</v>
      </c>
      <c r="K25" s="10" t="s">
        <v>198</v>
      </c>
    </row>
    <row r="26" spans="1:11">
      <c r="A26" s="3" t="s">
        <v>203</v>
      </c>
      <c r="E26" s="5" t="s">
        <v>204</v>
      </c>
      <c r="F26" s="5" t="s">
        <v>205</v>
      </c>
      <c r="G26" s="10" t="s">
        <v>172</v>
      </c>
      <c r="H26" s="10" t="s">
        <v>206</v>
      </c>
      <c r="I26" s="10" t="str">
        <f t="shared" si="0"/>
        <v>sr-BA</v>
      </c>
      <c r="J26" s="1" t="s">
        <v>207</v>
      </c>
      <c r="K26" s="10" t="s">
        <v>206</v>
      </c>
    </row>
    <row r="27" spans="1:11">
      <c r="A27" s="3" t="s">
        <v>208</v>
      </c>
      <c r="E27" s="5" t="s">
        <v>209</v>
      </c>
      <c r="F27" s="5" t="s">
        <v>205</v>
      </c>
      <c r="G27" s="10" t="s">
        <v>172</v>
      </c>
      <c r="H27" s="10" t="s">
        <v>210</v>
      </c>
      <c r="I27" s="10" t="str">
        <f t="shared" si="0"/>
        <v>sr-BA</v>
      </c>
      <c r="J27" s="1" t="s">
        <v>207</v>
      </c>
      <c r="K27" s="10" t="s">
        <v>210</v>
      </c>
    </row>
    <row r="28" spans="1:11">
      <c r="A28" s="3" t="s">
        <v>213</v>
      </c>
      <c r="E28" s="5" t="s">
        <v>214</v>
      </c>
      <c r="F28" s="5" t="s">
        <v>215</v>
      </c>
      <c r="G28" s="10" t="s">
        <v>216</v>
      </c>
      <c r="H28" s="10" t="s">
        <v>217</v>
      </c>
      <c r="I28" s="10" t="str">
        <f t="shared" si="0"/>
        <v>pt-BR</v>
      </c>
      <c r="J28" s="1" t="s">
        <v>76</v>
      </c>
      <c r="K28" s="10" t="s">
        <v>217</v>
      </c>
    </row>
    <row r="29" spans="1:11">
      <c r="A29" s="3" t="s">
        <v>220</v>
      </c>
      <c r="E29" s="5" t="s">
        <v>221</v>
      </c>
      <c r="F29" s="5" t="s">
        <v>223</v>
      </c>
      <c r="G29" s="10" t="s">
        <v>225</v>
      </c>
      <c r="H29" s="10" t="s">
        <v>226</v>
      </c>
      <c r="I29" s="10" t="str">
        <f t="shared" si="0"/>
        <v>ms-BN</v>
      </c>
      <c r="J29" s="1" t="s">
        <v>227</v>
      </c>
      <c r="K29" s="10" t="s">
        <v>226</v>
      </c>
    </row>
    <row r="30" spans="1:11">
      <c r="A30" s="3" t="s">
        <v>229</v>
      </c>
      <c r="E30" s="5" t="s">
        <v>231</v>
      </c>
      <c r="F30" s="5" t="s">
        <v>233</v>
      </c>
      <c r="G30" s="10" t="s">
        <v>219</v>
      </c>
      <c r="H30" s="10" t="s">
        <v>234</v>
      </c>
      <c r="I30" s="10" t="str">
        <f t="shared" si="0"/>
        <v>bg-BG</v>
      </c>
      <c r="J30" s="1" t="s">
        <v>224</v>
      </c>
      <c r="K30" s="10" t="s">
        <v>234</v>
      </c>
    </row>
    <row r="31" spans="1:11">
      <c r="A31" s="3" t="s">
        <v>235</v>
      </c>
      <c r="E31" s="5" t="s">
        <v>237</v>
      </c>
      <c r="F31" s="5" t="s">
        <v>238</v>
      </c>
      <c r="G31" s="10" t="s">
        <v>240</v>
      </c>
      <c r="H31" s="10" t="s">
        <v>241</v>
      </c>
      <c r="I31" s="10" t="str">
        <f t="shared" si="0"/>
        <v>km-KH</v>
      </c>
      <c r="J31" s="1" t="s">
        <v>242</v>
      </c>
      <c r="K31" s="10" t="s">
        <v>241</v>
      </c>
    </row>
    <row r="32" spans="1:11">
      <c r="A32" s="3" t="s">
        <v>243</v>
      </c>
      <c r="E32" s="5" t="s">
        <v>245</v>
      </c>
      <c r="F32" s="5" t="s">
        <v>247</v>
      </c>
      <c r="G32" s="10" t="s">
        <v>249</v>
      </c>
      <c r="H32" s="10" t="s">
        <v>97</v>
      </c>
      <c r="I32" s="10" t="str">
        <f t="shared" si="0"/>
        <v>en-CA</v>
      </c>
      <c r="J32" s="1" t="s">
        <v>44</v>
      </c>
      <c r="K32" s="10" t="s">
        <v>97</v>
      </c>
    </row>
    <row r="33" spans="1:11">
      <c r="A33" s="3" t="s">
        <v>251</v>
      </c>
      <c r="E33" s="5" t="s">
        <v>252</v>
      </c>
      <c r="F33" s="5" t="s">
        <v>253</v>
      </c>
      <c r="G33" s="10" t="s">
        <v>249</v>
      </c>
      <c r="H33" s="10" t="s">
        <v>151</v>
      </c>
      <c r="I33" s="10" t="str">
        <f t="shared" si="0"/>
        <v>fr-CA</v>
      </c>
      <c r="J33" s="1" t="s">
        <v>152</v>
      </c>
      <c r="K33" s="10" t="s">
        <v>151</v>
      </c>
    </row>
    <row r="34" spans="1:11">
      <c r="A34" s="3" t="s">
        <v>258</v>
      </c>
      <c r="E34" s="5" t="s">
        <v>259</v>
      </c>
      <c r="F34" s="5" t="s">
        <v>260</v>
      </c>
      <c r="G34" s="10" t="s">
        <v>249</v>
      </c>
      <c r="H34" s="10" t="s">
        <v>261</v>
      </c>
      <c r="I34" s="10" t="str">
        <f t="shared" si="0"/>
        <v>iu-CA</v>
      </c>
      <c r="J34" s="1" t="s">
        <v>262</v>
      </c>
      <c r="K34" s="10" t="s">
        <v>261</v>
      </c>
    </row>
    <row r="35" spans="1:11">
      <c r="A35" s="3" t="s">
        <v>265</v>
      </c>
      <c r="E35" s="5" t="s">
        <v>266</v>
      </c>
      <c r="F35" s="5" t="s">
        <v>260</v>
      </c>
      <c r="G35" s="10" t="s">
        <v>249</v>
      </c>
      <c r="H35" s="10" t="s">
        <v>267</v>
      </c>
      <c r="I35" s="10" t="str">
        <f t="shared" si="0"/>
        <v>iu-CA</v>
      </c>
      <c r="J35" s="1" t="s">
        <v>262</v>
      </c>
      <c r="K35" s="10" t="s">
        <v>267</v>
      </c>
    </row>
    <row r="36" spans="1:11">
      <c r="A36" s="3" t="s">
        <v>269</v>
      </c>
      <c r="E36" s="5" t="s">
        <v>270</v>
      </c>
      <c r="F36" s="5" t="s">
        <v>271</v>
      </c>
      <c r="G36" s="10" t="s">
        <v>249</v>
      </c>
      <c r="H36" s="10" t="s">
        <v>272</v>
      </c>
      <c r="I36" s="10" t="str">
        <f t="shared" si="0"/>
        <v>moh-CA</v>
      </c>
      <c r="J36" s="1" t="s">
        <v>273</v>
      </c>
      <c r="K36" s="10" t="s">
        <v>272</v>
      </c>
    </row>
    <row r="37" spans="1:11">
      <c r="A37" s="3" t="s">
        <v>274</v>
      </c>
      <c r="E37" s="5" t="s">
        <v>275</v>
      </c>
      <c r="F37" s="5" t="s">
        <v>277</v>
      </c>
      <c r="G37" s="10" t="s">
        <v>278</v>
      </c>
      <c r="H37" s="10" t="s">
        <v>97</v>
      </c>
      <c r="I37" s="10" t="str">
        <f t="shared" si="0"/>
        <v>en-029</v>
      </c>
      <c r="J37" s="1" t="s">
        <v>44</v>
      </c>
      <c r="K37" s="10" t="s">
        <v>97</v>
      </c>
    </row>
    <row r="38" spans="1:11">
      <c r="A38" s="3" t="s">
        <v>281</v>
      </c>
      <c r="E38" s="5" t="s">
        <v>282</v>
      </c>
      <c r="F38" s="5" t="s">
        <v>283</v>
      </c>
      <c r="G38" s="10" t="s">
        <v>284</v>
      </c>
      <c r="H38" s="10" t="s">
        <v>83</v>
      </c>
      <c r="I38" s="10" t="str">
        <f t="shared" si="0"/>
        <v>es-CL</v>
      </c>
      <c r="J38" s="1" t="s">
        <v>86</v>
      </c>
      <c r="K38" s="10" t="s">
        <v>83</v>
      </c>
    </row>
    <row r="39" spans="1:11">
      <c r="A39" s="3" t="s">
        <v>285</v>
      </c>
      <c r="E39" s="5" t="s">
        <v>286</v>
      </c>
      <c r="F39" s="5" t="s">
        <v>290</v>
      </c>
      <c r="G39" s="10" t="s">
        <v>284</v>
      </c>
      <c r="H39" s="10" t="s">
        <v>291</v>
      </c>
      <c r="I39" s="10" t="str">
        <f t="shared" si="0"/>
        <v>arn-CL</v>
      </c>
      <c r="J39" s="1" t="s">
        <v>294</v>
      </c>
      <c r="K39" s="10" t="s">
        <v>291</v>
      </c>
    </row>
    <row r="40" spans="1:11">
      <c r="A40" s="3" t="s">
        <v>295</v>
      </c>
      <c r="E40" s="5" t="s">
        <v>296</v>
      </c>
      <c r="F40" s="5" t="s">
        <v>297</v>
      </c>
      <c r="G40" s="10" t="s">
        <v>298</v>
      </c>
      <c r="H40" s="10" t="s">
        <v>83</v>
      </c>
      <c r="I40" s="10" t="str">
        <f t="shared" si="0"/>
        <v>es-CO</v>
      </c>
      <c r="J40" s="1" t="s">
        <v>86</v>
      </c>
      <c r="K40" s="10" t="s">
        <v>83</v>
      </c>
    </row>
    <row r="41" spans="1:11">
      <c r="A41" s="3" t="s">
        <v>301</v>
      </c>
      <c r="E41" s="5" t="s">
        <v>302</v>
      </c>
      <c r="F41" s="5" t="s">
        <v>303</v>
      </c>
      <c r="G41" s="10" t="s">
        <v>304</v>
      </c>
      <c r="H41" s="10" t="s">
        <v>83</v>
      </c>
      <c r="I41" s="10" t="str">
        <f t="shared" si="0"/>
        <v>es-CR</v>
      </c>
      <c r="J41" s="1" t="s">
        <v>86</v>
      </c>
      <c r="K41" s="10" t="s">
        <v>83</v>
      </c>
    </row>
    <row r="42" spans="1:11">
      <c r="A42" s="3" t="s">
        <v>306</v>
      </c>
      <c r="E42" s="5" t="s">
        <v>308</v>
      </c>
      <c r="F42" s="5" t="s">
        <v>310</v>
      </c>
      <c r="G42" s="10" t="s">
        <v>311</v>
      </c>
      <c r="H42" s="10" t="s">
        <v>198</v>
      </c>
      <c r="I42" s="10" t="str">
        <f t="shared" si="0"/>
        <v>hr-HR</v>
      </c>
      <c r="J42" s="1" t="s">
        <v>200</v>
      </c>
      <c r="K42" s="10" t="s">
        <v>198</v>
      </c>
    </row>
    <row r="43" spans="1:11">
      <c r="A43" s="3" t="s">
        <v>314</v>
      </c>
      <c r="E43" s="5" t="s">
        <v>315</v>
      </c>
      <c r="F43" s="5" t="s">
        <v>317</v>
      </c>
      <c r="G43" s="10" t="s">
        <v>318</v>
      </c>
      <c r="H43" s="10" t="s">
        <v>320</v>
      </c>
      <c r="I43" s="10" t="str">
        <f t="shared" si="0"/>
        <v>cs-CZ</v>
      </c>
      <c r="J43" s="1" t="s">
        <v>323</v>
      </c>
      <c r="K43" s="10" t="s">
        <v>320</v>
      </c>
    </row>
    <row r="44" spans="1:11">
      <c r="A44" s="3" t="s">
        <v>324</v>
      </c>
      <c r="E44" s="5" t="s">
        <v>325</v>
      </c>
      <c r="F44" s="5" t="s">
        <v>326</v>
      </c>
      <c r="G44" s="10" t="s">
        <v>327</v>
      </c>
      <c r="H44" s="10" t="s">
        <v>328</v>
      </c>
      <c r="I44" s="10" t="str">
        <f t="shared" si="0"/>
        <v>da-DK</v>
      </c>
      <c r="J44" s="1" t="s">
        <v>329</v>
      </c>
      <c r="K44" s="10" t="s">
        <v>328</v>
      </c>
    </row>
    <row r="45" spans="1:11">
      <c r="A45" s="3" t="s">
        <v>331</v>
      </c>
      <c r="E45" s="5" t="s">
        <v>333</v>
      </c>
      <c r="F45" s="5" t="s">
        <v>334</v>
      </c>
      <c r="G45" s="10" t="s">
        <v>336</v>
      </c>
      <c r="H45" s="10" t="s">
        <v>83</v>
      </c>
      <c r="I45" s="10" t="str">
        <f t="shared" si="0"/>
        <v>es-DO</v>
      </c>
      <c r="J45" s="1" t="s">
        <v>86</v>
      </c>
      <c r="K45" s="10" t="s">
        <v>83</v>
      </c>
    </row>
    <row r="46" spans="1:11">
      <c r="A46" s="3" t="s">
        <v>337</v>
      </c>
      <c r="E46" s="5" t="s">
        <v>338</v>
      </c>
      <c r="F46" s="5" t="s">
        <v>339</v>
      </c>
      <c r="G46" s="10" t="s">
        <v>340</v>
      </c>
      <c r="H46" s="10" t="s">
        <v>173</v>
      </c>
      <c r="I46" s="10" t="str">
        <f t="shared" si="0"/>
        <v>quz-EC</v>
      </c>
      <c r="J46" s="1" t="s">
        <v>176</v>
      </c>
      <c r="K46" s="10" t="s">
        <v>173</v>
      </c>
    </row>
    <row r="47" spans="1:11">
      <c r="A47" s="3" t="s">
        <v>342</v>
      </c>
      <c r="E47" s="5" t="s">
        <v>344</v>
      </c>
      <c r="F47" s="5" t="s">
        <v>345</v>
      </c>
      <c r="G47" s="10" t="s">
        <v>340</v>
      </c>
      <c r="H47" s="10" t="s">
        <v>83</v>
      </c>
      <c r="I47" s="10" t="str">
        <f t="shared" si="0"/>
        <v>es-EC</v>
      </c>
      <c r="J47" s="1" t="s">
        <v>86</v>
      </c>
      <c r="K47" s="10" t="s">
        <v>83</v>
      </c>
    </row>
    <row r="48" spans="1:11">
      <c r="A48" s="3" t="s">
        <v>347</v>
      </c>
      <c r="E48" s="5" t="s">
        <v>348</v>
      </c>
      <c r="F48" s="5" t="s">
        <v>349</v>
      </c>
      <c r="G48" s="10" t="s">
        <v>350</v>
      </c>
      <c r="H48" s="10" t="s">
        <v>70</v>
      </c>
      <c r="I48" s="10" t="str">
        <f t="shared" si="0"/>
        <v>ar-EG</v>
      </c>
      <c r="J48" s="1" t="s">
        <v>33</v>
      </c>
      <c r="K48" s="10" t="s">
        <v>70</v>
      </c>
    </row>
    <row r="49" spans="1:11">
      <c r="A49" s="3" t="s">
        <v>352</v>
      </c>
      <c r="E49" s="5" t="s">
        <v>353</v>
      </c>
      <c r="F49" s="5" t="s">
        <v>354</v>
      </c>
      <c r="G49" s="10" t="s">
        <v>355</v>
      </c>
      <c r="H49" s="10" t="s">
        <v>83</v>
      </c>
      <c r="I49" s="10" t="str">
        <f t="shared" si="0"/>
        <v>es-SV</v>
      </c>
      <c r="J49" s="1" t="s">
        <v>86</v>
      </c>
      <c r="K49" s="10" t="s">
        <v>83</v>
      </c>
    </row>
    <row r="50" spans="1:11">
      <c r="A50" s="3" t="s">
        <v>356</v>
      </c>
      <c r="E50" s="5" t="s">
        <v>357</v>
      </c>
      <c r="F50" s="5" t="s">
        <v>358</v>
      </c>
      <c r="G50" s="10" t="s">
        <v>360</v>
      </c>
      <c r="H50" s="10" t="s">
        <v>361</v>
      </c>
      <c r="I50" s="10" t="str">
        <f t="shared" si="0"/>
        <v>et-EE</v>
      </c>
      <c r="J50" s="1" t="s">
        <v>362</v>
      </c>
      <c r="K50" s="10" t="s">
        <v>361</v>
      </c>
    </row>
    <row r="51" spans="1:11">
      <c r="A51" s="3" t="s">
        <v>364</v>
      </c>
      <c r="E51" s="5" t="s">
        <v>365</v>
      </c>
      <c r="F51" s="5" t="s">
        <v>366</v>
      </c>
      <c r="G51" s="10" t="s">
        <v>367</v>
      </c>
      <c r="H51" s="10" t="s">
        <v>369</v>
      </c>
      <c r="I51" s="10" t="str">
        <f t="shared" si="0"/>
        <v>am-ET</v>
      </c>
      <c r="J51" s="1" t="s">
        <v>370</v>
      </c>
      <c r="K51" s="10" t="s">
        <v>369</v>
      </c>
    </row>
    <row r="52" spans="1:11">
      <c r="A52" s="3" t="s">
        <v>371</v>
      </c>
      <c r="E52" s="5" t="s">
        <v>373</v>
      </c>
      <c r="F52" s="5" t="s">
        <v>375</v>
      </c>
      <c r="G52" s="10" t="s">
        <v>376</v>
      </c>
      <c r="H52" s="10" t="s">
        <v>377</v>
      </c>
      <c r="I52" s="10" t="str">
        <f t="shared" si="0"/>
        <v>fo-FO</v>
      </c>
      <c r="J52" s="1" t="s">
        <v>378</v>
      </c>
      <c r="K52" s="10" t="s">
        <v>377</v>
      </c>
    </row>
    <row r="53" spans="1:11">
      <c r="A53" s="3" t="s">
        <v>379</v>
      </c>
      <c r="E53" s="5" t="s">
        <v>380</v>
      </c>
      <c r="F53" s="5" t="s">
        <v>382</v>
      </c>
      <c r="G53" s="10" t="s">
        <v>383</v>
      </c>
      <c r="H53" s="10" t="s">
        <v>385</v>
      </c>
      <c r="I53" s="10" t="str">
        <f t="shared" si="0"/>
        <v>fi-FI</v>
      </c>
      <c r="J53" s="1" t="s">
        <v>387</v>
      </c>
      <c r="K53" s="10" t="s">
        <v>385</v>
      </c>
    </row>
    <row r="54" spans="1:11">
      <c r="A54" s="3" t="s">
        <v>388</v>
      </c>
      <c r="E54" s="5" t="s">
        <v>389</v>
      </c>
      <c r="F54" s="5" t="s">
        <v>390</v>
      </c>
      <c r="G54" s="10" t="s">
        <v>383</v>
      </c>
      <c r="H54" s="10" t="s">
        <v>391</v>
      </c>
      <c r="I54" s="10" t="str">
        <f t="shared" si="0"/>
        <v>smn-FI</v>
      </c>
      <c r="J54" s="1" t="s">
        <v>395</v>
      </c>
      <c r="K54" s="10" t="s">
        <v>391</v>
      </c>
    </row>
    <row r="55" spans="1:11">
      <c r="A55" s="3" t="s">
        <v>397</v>
      </c>
      <c r="E55" s="5" t="s">
        <v>398</v>
      </c>
      <c r="F55" s="5" t="s">
        <v>399</v>
      </c>
      <c r="G55" s="10" t="s">
        <v>383</v>
      </c>
      <c r="H55" s="10" t="s">
        <v>400</v>
      </c>
      <c r="I55" s="10" t="str">
        <f t="shared" si="0"/>
        <v>se-FI</v>
      </c>
      <c r="J55" s="1" t="s">
        <v>401</v>
      </c>
      <c r="K55" s="10" t="s">
        <v>400</v>
      </c>
    </row>
    <row r="56" spans="1:11">
      <c r="A56" s="3" t="s">
        <v>402</v>
      </c>
      <c r="E56" s="5" t="s">
        <v>403</v>
      </c>
      <c r="F56" s="5" t="s">
        <v>405</v>
      </c>
      <c r="G56" s="10" t="s">
        <v>383</v>
      </c>
      <c r="H56" s="10" t="s">
        <v>408</v>
      </c>
      <c r="I56" s="10" t="str">
        <f t="shared" si="0"/>
        <v>sms-FI</v>
      </c>
      <c r="J56" s="1" t="s">
        <v>409</v>
      </c>
      <c r="K56" s="10" t="s">
        <v>408</v>
      </c>
    </row>
    <row r="57" spans="1:11">
      <c r="A57" s="3" t="s">
        <v>410</v>
      </c>
      <c r="E57" s="5" t="s">
        <v>411</v>
      </c>
      <c r="F57" s="5" t="s">
        <v>412</v>
      </c>
      <c r="G57" s="10" t="s">
        <v>383</v>
      </c>
      <c r="H57" s="10" t="s">
        <v>413</v>
      </c>
      <c r="I57" s="10" t="str">
        <f t="shared" si="0"/>
        <v>sv-FI</v>
      </c>
      <c r="J57" s="1" t="s">
        <v>160</v>
      </c>
      <c r="K57" s="10" t="s">
        <v>413</v>
      </c>
    </row>
    <row r="58" spans="1:11">
      <c r="A58" s="3" t="s">
        <v>416</v>
      </c>
      <c r="E58" s="5" t="s">
        <v>417</v>
      </c>
      <c r="F58" s="5" t="s">
        <v>418</v>
      </c>
      <c r="G58" s="10" t="s">
        <v>419</v>
      </c>
      <c r="H58" s="10" t="s">
        <v>420</v>
      </c>
      <c r="I58" s="10" t="str">
        <f t="shared" si="0"/>
        <v>gsw-FR</v>
      </c>
      <c r="J58" s="1" t="s">
        <v>421</v>
      </c>
      <c r="K58" s="10" t="s">
        <v>420</v>
      </c>
    </row>
    <row r="59" spans="1:11">
      <c r="A59" s="3" t="s">
        <v>422</v>
      </c>
      <c r="E59" s="5" t="s">
        <v>423</v>
      </c>
      <c r="F59" s="5" t="s">
        <v>424</v>
      </c>
      <c r="G59" s="10" t="s">
        <v>419</v>
      </c>
      <c r="H59" s="10" t="s">
        <v>425</v>
      </c>
      <c r="I59" s="10" t="str">
        <f t="shared" si="0"/>
        <v>br-FR</v>
      </c>
      <c r="J59" s="1" t="s">
        <v>427</v>
      </c>
      <c r="K59" s="10" t="s">
        <v>425</v>
      </c>
    </row>
    <row r="60" spans="1:11">
      <c r="A60" s="3" t="s">
        <v>428</v>
      </c>
      <c r="E60" s="5" t="s">
        <v>429</v>
      </c>
      <c r="F60" s="5" t="s">
        <v>430</v>
      </c>
      <c r="G60" s="10" t="s">
        <v>419</v>
      </c>
      <c r="H60" s="10" t="s">
        <v>431</v>
      </c>
      <c r="I60" s="10" t="str">
        <f t="shared" si="0"/>
        <v>co-FR</v>
      </c>
      <c r="J60" s="1" t="s">
        <v>433</v>
      </c>
      <c r="K60" s="10" t="s">
        <v>431</v>
      </c>
    </row>
    <row r="61" spans="1:11">
      <c r="A61" s="3" t="s">
        <v>435</v>
      </c>
      <c r="E61" s="5" t="s">
        <v>436</v>
      </c>
      <c r="F61" s="5" t="s">
        <v>437</v>
      </c>
      <c r="G61" s="10" t="s">
        <v>419</v>
      </c>
      <c r="H61" s="10" t="s">
        <v>151</v>
      </c>
      <c r="I61" s="10" t="str">
        <f t="shared" si="0"/>
        <v>fr-FR</v>
      </c>
      <c r="J61" s="1" t="s">
        <v>152</v>
      </c>
      <c r="K61" s="10" t="s">
        <v>151</v>
      </c>
    </row>
    <row r="62" spans="1:11">
      <c r="A62" s="3" t="s">
        <v>442</v>
      </c>
      <c r="E62" s="5" t="s">
        <v>443</v>
      </c>
      <c r="F62" s="5" t="s">
        <v>444</v>
      </c>
      <c r="G62" s="10" t="s">
        <v>419</v>
      </c>
      <c r="H62" s="10" t="s">
        <v>445</v>
      </c>
      <c r="I62" s="10" t="str">
        <f t="shared" si="0"/>
        <v>oc-FR</v>
      </c>
      <c r="J62" s="1" t="s">
        <v>446</v>
      </c>
      <c r="K62" s="10" t="s">
        <v>445</v>
      </c>
    </row>
    <row r="63" spans="1:11">
      <c r="A63" s="3" t="s">
        <v>447</v>
      </c>
      <c r="E63" s="5" t="s">
        <v>448</v>
      </c>
      <c r="F63" s="5" t="s">
        <v>449</v>
      </c>
      <c r="G63" s="10" t="s">
        <v>450</v>
      </c>
      <c r="H63" s="10" t="s">
        <v>451</v>
      </c>
      <c r="I63" s="10" t="str">
        <f t="shared" si="0"/>
        <v>ka-GE</v>
      </c>
      <c r="J63" s="1" t="s">
        <v>453</v>
      </c>
      <c r="K63" s="10" t="s">
        <v>451</v>
      </c>
    </row>
    <row r="64" spans="1:11">
      <c r="A64" s="3" t="s">
        <v>454</v>
      </c>
      <c r="E64" s="5" t="s">
        <v>455</v>
      </c>
      <c r="F64" s="5" t="s">
        <v>456</v>
      </c>
      <c r="G64" s="10" t="s">
        <v>457</v>
      </c>
      <c r="H64" s="10" t="s">
        <v>103</v>
      </c>
      <c r="I64" s="10" t="str">
        <f t="shared" si="0"/>
        <v>de-DE</v>
      </c>
      <c r="J64" s="1" t="s">
        <v>104</v>
      </c>
      <c r="K64" s="10" t="s">
        <v>103</v>
      </c>
    </row>
    <row r="65" spans="1:11">
      <c r="A65" s="3" t="s">
        <v>461</v>
      </c>
      <c r="E65" s="5" t="s">
        <v>463</v>
      </c>
      <c r="F65" s="5" t="s">
        <v>464</v>
      </c>
      <c r="G65" s="10" t="s">
        <v>457</v>
      </c>
      <c r="H65" s="10" t="s">
        <v>465</v>
      </c>
      <c r="I65" s="10" t="str">
        <f t="shared" si="0"/>
        <v>dsb-DE</v>
      </c>
      <c r="J65" s="1" t="s">
        <v>466</v>
      </c>
      <c r="K65" s="10" t="s">
        <v>465</v>
      </c>
    </row>
    <row r="66" spans="1:11">
      <c r="A66" s="3" t="s">
        <v>467</v>
      </c>
      <c r="E66" s="5" t="s">
        <v>468</v>
      </c>
      <c r="F66" s="5" t="s">
        <v>469</v>
      </c>
      <c r="G66" s="10" t="s">
        <v>457</v>
      </c>
      <c r="H66" s="10" t="s">
        <v>470</v>
      </c>
      <c r="I66" s="10" t="str">
        <f t="shared" si="0"/>
        <v>hsb-DE</v>
      </c>
      <c r="J66" s="1" t="s">
        <v>472</v>
      </c>
      <c r="K66" s="10" t="s">
        <v>470</v>
      </c>
    </row>
    <row r="67" spans="1:11">
      <c r="A67" s="3" t="s">
        <v>475</v>
      </c>
      <c r="E67" s="5" t="s">
        <v>477</v>
      </c>
      <c r="F67" s="5" t="s">
        <v>478</v>
      </c>
      <c r="G67" s="10" t="s">
        <v>479</v>
      </c>
      <c r="H67" s="10" t="s">
        <v>480</v>
      </c>
      <c r="I67" s="10" t="str">
        <f t="shared" si="0"/>
        <v>el-GR</v>
      </c>
      <c r="J67" s="1" t="s">
        <v>481</v>
      </c>
      <c r="K67" s="10" t="s">
        <v>480</v>
      </c>
    </row>
    <row r="68" spans="1:11">
      <c r="A68" s="3" t="s">
        <v>483</v>
      </c>
      <c r="E68" s="5" t="s">
        <v>484</v>
      </c>
      <c r="F68" s="5" t="s">
        <v>485</v>
      </c>
      <c r="G68" s="10" t="s">
        <v>486</v>
      </c>
      <c r="H68" s="10" t="s">
        <v>487</v>
      </c>
      <c r="I68" s="10" t="str">
        <f t="shared" si="0"/>
        <v>kl-GL</v>
      </c>
      <c r="J68" s="1" t="s">
        <v>488</v>
      </c>
      <c r="K68" s="10" t="s">
        <v>487</v>
      </c>
    </row>
    <row r="69" spans="1:11">
      <c r="A69" s="3" t="s">
        <v>489</v>
      </c>
      <c r="E69" s="5" t="s">
        <v>492</v>
      </c>
      <c r="F69" s="5" t="s">
        <v>493</v>
      </c>
      <c r="G69" s="10" t="s">
        <v>494</v>
      </c>
      <c r="H69" s="10" t="s">
        <v>495</v>
      </c>
      <c r="I69" s="10" t="str">
        <f t="shared" si="0"/>
        <v>qut-GT</v>
      </c>
      <c r="J69" s="1" t="s">
        <v>498</v>
      </c>
      <c r="K69" s="10" t="s">
        <v>495</v>
      </c>
    </row>
    <row r="70" spans="1:11">
      <c r="A70" s="3" t="s">
        <v>499</v>
      </c>
      <c r="E70" s="5" t="s">
        <v>500</v>
      </c>
      <c r="F70" s="5" t="s">
        <v>501</v>
      </c>
      <c r="G70" s="10" t="s">
        <v>494</v>
      </c>
      <c r="H70" s="10" t="s">
        <v>83</v>
      </c>
      <c r="I70" s="10" t="str">
        <f t="shared" si="0"/>
        <v>es-GT</v>
      </c>
      <c r="J70" s="1" t="s">
        <v>86</v>
      </c>
      <c r="K70" s="10" t="s">
        <v>83</v>
      </c>
    </row>
    <row r="71" spans="1:11">
      <c r="A71" s="3" t="s">
        <v>504</v>
      </c>
      <c r="E71" s="5" t="s">
        <v>505</v>
      </c>
      <c r="F71" s="5" t="s">
        <v>506</v>
      </c>
      <c r="G71" s="10" t="s">
        <v>507</v>
      </c>
      <c r="H71" s="10" t="s">
        <v>83</v>
      </c>
      <c r="I71" s="10" t="str">
        <f t="shared" si="0"/>
        <v>es-HN</v>
      </c>
      <c r="J71" s="1" t="s">
        <v>86</v>
      </c>
      <c r="K71" s="10" t="s">
        <v>83</v>
      </c>
    </row>
    <row r="72" spans="1:11">
      <c r="A72" s="3" t="s">
        <v>510</v>
      </c>
      <c r="E72" s="5" t="s">
        <v>511</v>
      </c>
      <c r="F72" s="5" t="s">
        <v>512</v>
      </c>
      <c r="G72" s="10" t="s">
        <v>513</v>
      </c>
      <c r="H72" s="10" t="s">
        <v>514</v>
      </c>
      <c r="I72" s="10" t="str">
        <f t="shared" si="0"/>
        <v>zh-HK</v>
      </c>
      <c r="J72" s="1" t="s">
        <v>516</v>
      </c>
      <c r="K72" s="10" t="s">
        <v>514</v>
      </c>
    </row>
    <row r="73" spans="1:11">
      <c r="A73" s="3" t="s">
        <v>519</v>
      </c>
      <c r="E73" s="5" t="s">
        <v>520</v>
      </c>
      <c r="F73" s="5" t="s">
        <v>521</v>
      </c>
      <c r="G73" s="10" t="s">
        <v>522</v>
      </c>
      <c r="H73" s="10" t="s">
        <v>523</v>
      </c>
      <c r="I73" s="10" t="str">
        <f t="shared" si="0"/>
        <v>hu-HU</v>
      </c>
      <c r="J73" s="1" t="s">
        <v>524</v>
      </c>
      <c r="K73" s="10" t="s">
        <v>523</v>
      </c>
    </row>
    <row r="74" spans="1:11">
      <c r="A74" s="3" t="s">
        <v>525</v>
      </c>
      <c r="E74" s="5" t="s">
        <v>526</v>
      </c>
      <c r="F74" s="5" t="s">
        <v>527</v>
      </c>
      <c r="G74" s="10" t="s">
        <v>40</v>
      </c>
      <c r="H74" s="10" t="s">
        <v>529</v>
      </c>
      <c r="I74" s="10" t="str">
        <f t="shared" si="0"/>
        <v>is-IS</v>
      </c>
      <c r="J74" s="1" t="s">
        <v>531</v>
      </c>
      <c r="K74" s="10" t="s">
        <v>529</v>
      </c>
    </row>
    <row r="75" spans="1:11">
      <c r="A75" s="3" t="s">
        <v>532</v>
      </c>
      <c r="E75" s="5" t="s">
        <v>533</v>
      </c>
      <c r="F75" s="5" t="s">
        <v>534</v>
      </c>
      <c r="G75" s="10" t="s">
        <v>535</v>
      </c>
      <c r="H75" s="10" t="s">
        <v>536</v>
      </c>
      <c r="I75" s="10" t="str">
        <f t="shared" si="0"/>
        <v>hi-IN</v>
      </c>
      <c r="J75" s="1" t="s">
        <v>537</v>
      </c>
      <c r="K75" s="10" t="s">
        <v>536</v>
      </c>
    </row>
    <row r="76" spans="1:11">
      <c r="A76" s="3" t="s">
        <v>540</v>
      </c>
      <c r="E76" s="5" t="s">
        <v>541</v>
      </c>
      <c r="F76" s="5" t="s">
        <v>542</v>
      </c>
      <c r="G76" s="10" t="s">
        <v>535</v>
      </c>
      <c r="H76" s="10" t="s">
        <v>97</v>
      </c>
      <c r="I76" s="10" t="str">
        <f t="shared" si="0"/>
        <v>en-IN</v>
      </c>
      <c r="J76" s="1" t="s">
        <v>44</v>
      </c>
      <c r="K76" s="10" t="s">
        <v>97</v>
      </c>
    </row>
    <row r="77" spans="1:11">
      <c r="A77" s="3" t="s">
        <v>544</v>
      </c>
      <c r="E77" s="5" t="s">
        <v>545</v>
      </c>
      <c r="F77" s="5" t="s">
        <v>547</v>
      </c>
      <c r="G77" s="10" t="s">
        <v>535</v>
      </c>
      <c r="H77" s="10" t="s">
        <v>548</v>
      </c>
      <c r="I77" s="10" t="str">
        <f t="shared" si="0"/>
        <v>as-IN</v>
      </c>
      <c r="J77" s="1" t="s">
        <v>549</v>
      </c>
      <c r="K77" s="10" t="s">
        <v>548</v>
      </c>
    </row>
    <row r="78" spans="1:11">
      <c r="A78" s="3" t="s">
        <v>550</v>
      </c>
      <c r="E78" s="5" t="s">
        <v>552</v>
      </c>
      <c r="F78" s="5" t="s">
        <v>553</v>
      </c>
      <c r="G78" s="10" t="s">
        <v>535</v>
      </c>
      <c r="H78" s="10" t="s">
        <v>556</v>
      </c>
      <c r="I78" s="10" t="str">
        <f t="shared" si="0"/>
        <v>gu-IN</v>
      </c>
      <c r="J78" s="1" t="s">
        <v>557</v>
      </c>
      <c r="K78" s="10" t="s">
        <v>556</v>
      </c>
    </row>
    <row r="79" spans="1:11">
      <c r="A79" s="3" t="s">
        <v>559</v>
      </c>
      <c r="E79" s="5" t="s">
        <v>560</v>
      </c>
      <c r="F79" s="5" t="s">
        <v>561</v>
      </c>
      <c r="G79" s="10" t="s">
        <v>535</v>
      </c>
      <c r="H79" s="10" t="s">
        <v>127</v>
      </c>
      <c r="I79" s="10" t="str">
        <f t="shared" si="0"/>
        <v>bn-IN</v>
      </c>
      <c r="J79" s="1" t="s">
        <v>128</v>
      </c>
      <c r="K79" s="10" t="s">
        <v>127</v>
      </c>
    </row>
    <row r="80" spans="1:11">
      <c r="A80" s="3" t="s">
        <v>566</v>
      </c>
      <c r="E80" s="5" t="s">
        <v>567</v>
      </c>
      <c r="F80" s="5" t="s">
        <v>568</v>
      </c>
      <c r="G80" s="10" t="s">
        <v>535</v>
      </c>
      <c r="H80" s="10" t="s">
        <v>569</v>
      </c>
      <c r="I80" s="10" t="str">
        <f t="shared" si="0"/>
        <v>kn-IN</v>
      </c>
      <c r="J80" s="1" t="s">
        <v>570</v>
      </c>
      <c r="K80" s="10" t="s">
        <v>569</v>
      </c>
    </row>
    <row r="81" spans="1:11">
      <c r="A81" s="3" t="s">
        <v>571</v>
      </c>
      <c r="E81" s="5" t="s">
        <v>572</v>
      </c>
      <c r="F81" s="5" t="s">
        <v>573</v>
      </c>
      <c r="G81" s="10" t="s">
        <v>535</v>
      </c>
      <c r="H81" s="10" t="s">
        <v>574</v>
      </c>
      <c r="I81" s="10" t="str">
        <f t="shared" si="0"/>
        <v>kok-IN</v>
      </c>
      <c r="J81" s="1" t="s">
        <v>576</v>
      </c>
      <c r="K81" s="10" t="s">
        <v>574</v>
      </c>
    </row>
    <row r="82" spans="1:11">
      <c r="A82" s="3" t="s">
        <v>578</v>
      </c>
      <c r="E82" s="5" t="s">
        <v>579</v>
      </c>
      <c r="F82" s="5" t="s">
        <v>580</v>
      </c>
      <c r="G82" s="10" t="s">
        <v>535</v>
      </c>
      <c r="H82" s="10" t="s">
        <v>581</v>
      </c>
      <c r="I82" s="10" t="str">
        <f t="shared" si="0"/>
        <v>ml-IN</v>
      </c>
      <c r="J82" s="1" t="s">
        <v>582</v>
      </c>
      <c r="K82" s="10" t="s">
        <v>581</v>
      </c>
    </row>
    <row r="83" spans="1:11">
      <c r="A83" s="3" t="s">
        <v>584</v>
      </c>
      <c r="E83" s="5" t="s">
        <v>586</v>
      </c>
      <c r="F83" s="5" t="s">
        <v>587</v>
      </c>
      <c r="G83" s="10" t="s">
        <v>535</v>
      </c>
      <c r="H83" s="10" t="s">
        <v>588</v>
      </c>
      <c r="I83" s="10" t="str">
        <f t="shared" si="0"/>
        <v>mr-IN</v>
      </c>
      <c r="J83" s="1" t="s">
        <v>589</v>
      </c>
      <c r="K83" s="10" t="s">
        <v>588</v>
      </c>
    </row>
    <row r="84" spans="1:11">
      <c r="A84" s="3" t="s">
        <v>590</v>
      </c>
      <c r="E84" s="5" t="s">
        <v>592</v>
      </c>
      <c r="F84" s="5" t="s">
        <v>593</v>
      </c>
      <c r="G84" s="10" t="s">
        <v>535</v>
      </c>
      <c r="H84" s="10" t="s">
        <v>595</v>
      </c>
      <c r="I84" s="10" t="str">
        <f t="shared" si="0"/>
        <v>or-IN</v>
      </c>
      <c r="J84" s="1" t="s">
        <v>596</v>
      </c>
      <c r="K84" s="10" t="s">
        <v>595</v>
      </c>
    </row>
    <row r="85" spans="1:11">
      <c r="A85" s="3" t="s">
        <v>597</v>
      </c>
      <c r="E85" s="5" t="s">
        <v>599</v>
      </c>
      <c r="F85" s="5" t="s">
        <v>600</v>
      </c>
      <c r="G85" s="10" t="s">
        <v>535</v>
      </c>
      <c r="H85" s="10" t="s">
        <v>602</v>
      </c>
      <c r="I85" s="10" t="str">
        <f t="shared" si="0"/>
        <v>pa-IN</v>
      </c>
      <c r="J85" s="1" t="s">
        <v>603</v>
      </c>
      <c r="K85" s="10" t="s">
        <v>602</v>
      </c>
    </row>
    <row r="86" spans="1:11">
      <c r="A86" s="3" t="s">
        <v>604</v>
      </c>
      <c r="E86" s="5" t="s">
        <v>605</v>
      </c>
      <c r="F86" s="5" t="s">
        <v>606</v>
      </c>
      <c r="G86" s="10" t="s">
        <v>535</v>
      </c>
      <c r="H86" s="10" t="s">
        <v>607</v>
      </c>
      <c r="I86" s="10" t="str">
        <f t="shared" si="0"/>
        <v>sa-IN</v>
      </c>
      <c r="J86" s="1" t="s">
        <v>609</v>
      </c>
      <c r="K86" s="10" t="s">
        <v>607</v>
      </c>
    </row>
    <row r="87" spans="1:11">
      <c r="A87" s="3" t="s">
        <v>610</v>
      </c>
      <c r="E87" s="5" t="s">
        <v>611</v>
      </c>
      <c r="F87" s="5" t="s">
        <v>612</v>
      </c>
      <c r="G87" s="10" t="s">
        <v>535</v>
      </c>
      <c r="H87" s="10" t="s">
        <v>613</v>
      </c>
      <c r="I87" s="10" t="str">
        <f t="shared" si="0"/>
        <v>ta-IN</v>
      </c>
      <c r="J87" s="1" t="s">
        <v>615</v>
      </c>
      <c r="K87" s="10" t="s">
        <v>613</v>
      </c>
    </row>
    <row r="88" spans="1:11">
      <c r="A88" s="3" t="s">
        <v>617</v>
      </c>
      <c r="E88" s="5" t="s">
        <v>618</v>
      </c>
      <c r="F88" s="5" t="s">
        <v>619</v>
      </c>
      <c r="G88" s="10" t="s">
        <v>535</v>
      </c>
      <c r="H88" s="10" t="s">
        <v>620</v>
      </c>
      <c r="I88" s="10" t="str">
        <f t="shared" si="0"/>
        <v>te-IN</v>
      </c>
      <c r="J88" s="1" t="s">
        <v>622</v>
      </c>
      <c r="K88" s="10" t="s">
        <v>620</v>
      </c>
    </row>
    <row r="89" spans="1:11">
      <c r="A89" s="3" t="s">
        <v>625</v>
      </c>
      <c r="E89" s="5" t="s">
        <v>626</v>
      </c>
      <c r="F89" s="5" t="s">
        <v>627</v>
      </c>
      <c r="G89" s="10" t="s">
        <v>628</v>
      </c>
      <c r="H89" s="10" t="s">
        <v>629</v>
      </c>
      <c r="I89" s="10" t="str">
        <f t="shared" si="0"/>
        <v>id-ID</v>
      </c>
      <c r="J89" s="1" t="s">
        <v>631</v>
      </c>
      <c r="K89" s="10" t="s">
        <v>629</v>
      </c>
    </row>
    <row r="90" spans="1:11">
      <c r="A90" s="3" t="s">
        <v>635</v>
      </c>
      <c r="E90" s="5" t="s">
        <v>636</v>
      </c>
      <c r="F90" s="5" t="s">
        <v>637</v>
      </c>
      <c r="G90" s="10" t="s">
        <v>638</v>
      </c>
      <c r="H90" s="10" t="s">
        <v>639</v>
      </c>
      <c r="I90" s="10" t="str">
        <f t="shared" si="0"/>
        <v>fa-IR</v>
      </c>
      <c r="J90" s="1" t="s">
        <v>640</v>
      </c>
      <c r="K90" s="10" t="s">
        <v>639</v>
      </c>
    </row>
    <row r="91" spans="1:11">
      <c r="A91" s="3" t="s">
        <v>641</v>
      </c>
      <c r="E91" s="5" t="s">
        <v>642</v>
      </c>
      <c r="F91" s="5" t="s">
        <v>643</v>
      </c>
      <c r="G91" s="10" t="s">
        <v>644</v>
      </c>
      <c r="H91" s="10" t="s">
        <v>70</v>
      </c>
      <c r="I91" s="10" t="str">
        <f t="shared" si="0"/>
        <v>ar-IQ</v>
      </c>
      <c r="J91" s="1" t="s">
        <v>33</v>
      </c>
      <c r="K91" s="10" t="s">
        <v>70</v>
      </c>
    </row>
    <row r="92" spans="1:11">
      <c r="A92" s="3" t="s">
        <v>646</v>
      </c>
      <c r="E92" s="5" t="s">
        <v>648</v>
      </c>
      <c r="F92" s="5" t="s">
        <v>650</v>
      </c>
      <c r="G92" s="10" t="s">
        <v>652</v>
      </c>
      <c r="H92" s="10" t="s">
        <v>97</v>
      </c>
      <c r="I92" s="10" t="str">
        <f t="shared" si="0"/>
        <v>en-IE</v>
      </c>
      <c r="J92" s="1" t="s">
        <v>44</v>
      </c>
      <c r="K92" s="10" t="s">
        <v>97</v>
      </c>
    </row>
    <row r="93" spans="1:11">
      <c r="A93" s="3" t="s">
        <v>653</v>
      </c>
      <c r="E93" s="5" t="s">
        <v>654</v>
      </c>
      <c r="F93" s="5" t="s">
        <v>655</v>
      </c>
      <c r="G93" s="10" t="s">
        <v>652</v>
      </c>
      <c r="H93" s="10" t="s">
        <v>656</v>
      </c>
      <c r="I93" s="10" t="str">
        <f t="shared" si="0"/>
        <v>ga-IE</v>
      </c>
      <c r="J93" s="1" t="s">
        <v>657</v>
      </c>
      <c r="K93" s="10" t="s">
        <v>656</v>
      </c>
    </row>
    <row r="94" spans="1:11">
      <c r="A94" s="3" t="s">
        <v>659</v>
      </c>
      <c r="E94" s="5" t="s">
        <v>660</v>
      </c>
      <c r="F94" s="5" t="s">
        <v>662</v>
      </c>
      <c r="G94" s="10" t="s">
        <v>664</v>
      </c>
      <c r="H94" s="10" t="s">
        <v>666</v>
      </c>
      <c r="I94" s="10" t="str">
        <f t="shared" si="0"/>
        <v>ur-PK</v>
      </c>
      <c r="J94" s="1" t="s">
        <v>667</v>
      </c>
      <c r="K94" s="10" t="s">
        <v>666</v>
      </c>
    </row>
    <row r="95" spans="1:11">
      <c r="A95" s="3" t="s">
        <v>668</v>
      </c>
      <c r="E95" s="5" t="s">
        <v>669</v>
      </c>
      <c r="F95" s="5" t="s">
        <v>670</v>
      </c>
      <c r="G95" s="10" t="s">
        <v>671</v>
      </c>
      <c r="H95" s="10" t="s">
        <v>672</v>
      </c>
      <c r="I95" s="10" t="str">
        <f t="shared" si="0"/>
        <v>he-IL</v>
      </c>
      <c r="J95" s="1" t="s">
        <v>673</v>
      </c>
      <c r="K95" s="10" t="s">
        <v>672</v>
      </c>
    </row>
    <row r="96" spans="1:11">
      <c r="A96" s="3" t="s">
        <v>674</v>
      </c>
      <c r="E96" s="5" t="s">
        <v>675</v>
      </c>
      <c r="F96" s="5" t="s">
        <v>676</v>
      </c>
      <c r="G96" s="10" t="s">
        <v>678</v>
      </c>
      <c r="H96" s="10" t="s">
        <v>681</v>
      </c>
      <c r="I96" s="10" t="str">
        <f t="shared" si="0"/>
        <v>it-IT</v>
      </c>
      <c r="J96" s="1" t="s">
        <v>682</v>
      </c>
      <c r="K96" s="10" t="s">
        <v>681</v>
      </c>
    </row>
    <row r="97" spans="1:11">
      <c r="A97" s="3" t="s">
        <v>683</v>
      </c>
      <c r="E97" s="5" t="s">
        <v>684</v>
      </c>
      <c r="F97" s="5" t="s">
        <v>685</v>
      </c>
      <c r="G97" s="10" t="s">
        <v>686</v>
      </c>
      <c r="H97" s="10" t="s">
        <v>97</v>
      </c>
      <c r="I97" s="10" t="str">
        <f t="shared" si="0"/>
        <v>en-JM</v>
      </c>
      <c r="J97" s="1" t="s">
        <v>44</v>
      </c>
      <c r="K97" s="10" t="s">
        <v>97</v>
      </c>
    </row>
    <row r="98" spans="1:11">
      <c r="A98" s="3" t="s">
        <v>690</v>
      </c>
      <c r="E98" s="5" t="s">
        <v>691</v>
      </c>
      <c r="F98" s="5" t="s">
        <v>692</v>
      </c>
      <c r="G98" s="10" t="s">
        <v>693</v>
      </c>
      <c r="H98" s="10" t="s">
        <v>694</v>
      </c>
      <c r="I98" s="10" t="str">
        <f t="shared" si="0"/>
        <v>ja-JP</v>
      </c>
      <c r="J98" s="1" t="s">
        <v>695</v>
      </c>
      <c r="K98" s="10" t="s">
        <v>694</v>
      </c>
    </row>
    <row r="99" spans="1:11">
      <c r="A99" s="3" t="s">
        <v>697</v>
      </c>
      <c r="E99" s="5" t="s">
        <v>698</v>
      </c>
      <c r="F99" s="5" t="s">
        <v>699</v>
      </c>
      <c r="G99" s="10" t="s">
        <v>700</v>
      </c>
      <c r="H99" s="10" t="s">
        <v>70</v>
      </c>
      <c r="I99" s="10" t="str">
        <f t="shared" si="0"/>
        <v>ar-JO</v>
      </c>
      <c r="J99" s="1" t="s">
        <v>33</v>
      </c>
      <c r="K99" s="10" t="s">
        <v>70</v>
      </c>
    </row>
    <row r="100" spans="1:11">
      <c r="A100" s="3" t="s">
        <v>703</v>
      </c>
      <c r="E100" s="5" t="s">
        <v>704</v>
      </c>
      <c r="F100" s="5" t="s">
        <v>705</v>
      </c>
      <c r="G100" s="10" t="s">
        <v>706</v>
      </c>
      <c r="H100" s="10" t="s">
        <v>707</v>
      </c>
      <c r="I100" s="10" t="str">
        <f t="shared" si="0"/>
        <v>kk-KZ</v>
      </c>
      <c r="J100" s="1" t="s">
        <v>708</v>
      </c>
      <c r="K100" s="10" t="s">
        <v>707</v>
      </c>
    </row>
    <row r="101" spans="1:11">
      <c r="A101" s="3" t="s">
        <v>709</v>
      </c>
      <c r="E101" s="5" t="s">
        <v>710</v>
      </c>
      <c r="F101" s="5" t="s">
        <v>711</v>
      </c>
      <c r="G101" s="10" t="s">
        <v>713</v>
      </c>
      <c r="H101" s="10" t="s">
        <v>715</v>
      </c>
      <c r="I101" s="10" t="str">
        <f t="shared" si="0"/>
        <v>sw-KE</v>
      </c>
      <c r="J101" s="1" t="s">
        <v>716</v>
      </c>
      <c r="K101" s="10" t="s">
        <v>715</v>
      </c>
    </row>
    <row r="102" spans="1:11">
      <c r="A102" s="3" t="s">
        <v>717</v>
      </c>
      <c r="E102" s="5" t="s">
        <v>719</v>
      </c>
      <c r="F102" s="5" t="s">
        <v>720</v>
      </c>
      <c r="G102" s="10" t="s">
        <v>722</v>
      </c>
      <c r="H102" s="10" t="s">
        <v>724</v>
      </c>
      <c r="I102" s="10" t="str">
        <f t="shared" si="0"/>
        <v>ko-KR</v>
      </c>
      <c r="J102" s="1" t="s">
        <v>725</v>
      </c>
      <c r="K102" s="10" t="s">
        <v>724</v>
      </c>
    </row>
    <row r="103" spans="1:11">
      <c r="A103" s="3" t="s">
        <v>726</v>
      </c>
      <c r="E103" s="5" t="s">
        <v>727</v>
      </c>
      <c r="F103" s="5" t="s">
        <v>728</v>
      </c>
      <c r="G103" s="10" t="s">
        <v>730</v>
      </c>
      <c r="H103" s="10" t="s">
        <v>70</v>
      </c>
      <c r="I103" s="10" t="str">
        <f t="shared" si="0"/>
        <v>ar-KW</v>
      </c>
      <c r="J103" s="1" t="s">
        <v>33</v>
      </c>
      <c r="K103" s="10" t="s">
        <v>70</v>
      </c>
    </row>
    <row r="104" spans="1:11">
      <c r="A104" s="3" t="s">
        <v>733</v>
      </c>
      <c r="E104" s="5" t="s">
        <v>734</v>
      </c>
      <c r="F104" s="5" t="s">
        <v>735</v>
      </c>
      <c r="G104" s="10" t="s">
        <v>736</v>
      </c>
      <c r="H104" s="10" t="s">
        <v>737</v>
      </c>
      <c r="I104" s="10" t="str">
        <f t="shared" si="0"/>
        <v>ky-KG</v>
      </c>
      <c r="J104" s="1" t="s">
        <v>738</v>
      </c>
      <c r="K104" s="10" t="s">
        <v>737</v>
      </c>
    </row>
    <row r="105" spans="1:11">
      <c r="A105" s="3" t="s">
        <v>740</v>
      </c>
      <c r="E105" s="5" t="s">
        <v>742</v>
      </c>
      <c r="F105" s="5" t="s">
        <v>743</v>
      </c>
      <c r="G105" s="10" t="s">
        <v>744</v>
      </c>
      <c r="H105" s="10" t="s">
        <v>745</v>
      </c>
      <c r="I105" s="10" t="str">
        <f t="shared" si="0"/>
        <v>lo-LA</v>
      </c>
      <c r="J105" s="1" t="s">
        <v>746</v>
      </c>
      <c r="K105" s="10" t="s">
        <v>745</v>
      </c>
    </row>
    <row r="106" spans="1:11">
      <c r="A106" s="3" t="s">
        <v>748</v>
      </c>
      <c r="E106" s="5" t="s">
        <v>750</v>
      </c>
      <c r="F106" s="5" t="s">
        <v>751</v>
      </c>
      <c r="G106" s="10" t="s">
        <v>752</v>
      </c>
      <c r="H106" s="10" t="s">
        <v>753</v>
      </c>
      <c r="I106" s="10" t="str">
        <f t="shared" si="0"/>
        <v>lv-LV</v>
      </c>
      <c r="J106" s="1" t="s">
        <v>754</v>
      </c>
      <c r="K106" s="10" t="s">
        <v>753</v>
      </c>
    </row>
    <row r="107" spans="1:11">
      <c r="A107" s="3" t="s">
        <v>755</v>
      </c>
      <c r="E107" s="5" t="s">
        <v>758</v>
      </c>
      <c r="F107" s="5" t="s">
        <v>759</v>
      </c>
      <c r="G107" s="10" t="s">
        <v>761</v>
      </c>
      <c r="H107" s="10" t="s">
        <v>70</v>
      </c>
      <c r="I107" s="10" t="str">
        <f t="shared" si="0"/>
        <v>ar-LB</v>
      </c>
      <c r="J107" s="1" t="s">
        <v>33</v>
      </c>
      <c r="K107" s="10" t="s">
        <v>70</v>
      </c>
    </row>
    <row r="108" spans="1:11">
      <c r="A108" s="3" t="s">
        <v>762</v>
      </c>
      <c r="E108" s="5" t="s">
        <v>763</v>
      </c>
      <c r="F108" s="5" t="s">
        <v>764</v>
      </c>
      <c r="G108" s="10" t="s">
        <v>765</v>
      </c>
      <c r="H108" s="10" t="s">
        <v>70</v>
      </c>
      <c r="I108" s="10" t="str">
        <f t="shared" si="0"/>
        <v>ar-LY</v>
      </c>
      <c r="J108" s="1" t="s">
        <v>33</v>
      </c>
      <c r="K108" s="10" t="s">
        <v>70</v>
      </c>
    </row>
    <row r="109" spans="1:11">
      <c r="A109" s="3" t="s">
        <v>766</v>
      </c>
      <c r="E109" s="5" t="s">
        <v>767</v>
      </c>
      <c r="F109" s="5" t="s">
        <v>768</v>
      </c>
      <c r="G109" s="10" t="s">
        <v>131</v>
      </c>
      <c r="H109" s="10" t="s">
        <v>103</v>
      </c>
      <c r="I109" s="10" t="str">
        <f t="shared" si="0"/>
        <v>de-LI</v>
      </c>
      <c r="J109" s="1" t="s">
        <v>104</v>
      </c>
      <c r="K109" s="10" t="s">
        <v>103</v>
      </c>
    </row>
    <row r="110" spans="1:11">
      <c r="A110" s="3" t="s">
        <v>771</v>
      </c>
      <c r="E110" s="5" t="s">
        <v>772</v>
      </c>
      <c r="F110" s="5" t="s">
        <v>773</v>
      </c>
      <c r="G110" s="10" t="s">
        <v>774</v>
      </c>
      <c r="H110" s="10" t="s">
        <v>776</v>
      </c>
      <c r="I110" s="10" t="str">
        <f t="shared" si="0"/>
        <v>lt-LT</v>
      </c>
      <c r="J110" s="1" t="s">
        <v>778</v>
      </c>
      <c r="K110" s="10" t="s">
        <v>776</v>
      </c>
    </row>
    <row r="111" spans="1:11">
      <c r="A111" s="3" t="s">
        <v>780</v>
      </c>
      <c r="E111" s="5" t="s">
        <v>781</v>
      </c>
      <c r="F111" s="5" t="s">
        <v>782</v>
      </c>
      <c r="G111" s="10" t="s">
        <v>783</v>
      </c>
      <c r="H111" s="10" t="s">
        <v>151</v>
      </c>
      <c r="I111" s="10" t="str">
        <f t="shared" si="0"/>
        <v>fr-LU</v>
      </c>
      <c r="J111" s="1" t="s">
        <v>152</v>
      </c>
      <c r="K111" s="10" t="s">
        <v>151</v>
      </c>
    </row>
    <row r="112" spans="1:11">
      <c r="A112" s="3" t="s">
        <v>787</v>
      </c>
      <c r="E112" s="5" t="s">
        <v>788</v>
      </c>
      <c r="F112" s="5" t="s">
        <v>789</v>
      </c>
      <c r="G112" s="10" t="s">
        <v>783</v>
      </c>
      <c r="H112" s="10" t="s">
        <v>103</v>
      </c>
      <c r="I112" s="10" t="str">
        <f t="shared" si="0"/>
        <v>de-LU</v>
      </c>
      <c r="J112" s="1" t="s">
        <v>104</v>
      </c>
      <c r="K112" s="10" t="s">
        <v>103</v>
      </c>
    </row>
    <row r="113" spans="1:11">
      <c r="A113" s="3" t="s">
        <v>792</v>
      </c>
      <c r="E113" s="5" t="s">
        <v>793</v>
      </c>
      <c r="F113" s="5" t="s">
        <v>794</v>
      </c>
      <c r="G113" s="10" t="s">
        <v>783</v>
      </c>
      <c r="H113" s="10" t="s">
        <v>795</v>
      </c>
      <c r="I113" s="10" t="str">
        <f t="shared" si="0"/>
        <v>lb-LU</v>
      </c>
      <c r="J113" s="1" t="s">
        <v>796</v>
      </c>
      <c r="K113" s="10" t="s">
        <v>795</v>
      </c>
    </row>
    <row r="114" spans="1:11">
      <c r="A114" s="3" t="s">
        <v>797</v>
      </c>
      <c r="E114" s="5" t="s">
        <v>798</v>
      </c>
      <c r="F114" s="5" t="s">
        <v>799</v>
      </c>
      <c r="G114" s="10" t="s">
        <v>800</v>
      </c>
      <c r="H114" s="10" t="s">
        <v>514</v>
      </c>
      <c r="I114" s="10" t="str">
        <f t="shared" si="0"/>
        <v>zh-MO</v>
      </c>
      <c r="J114" s="1" t="s">
        <v>516</v>
      </c>
      <c r="K114" s="10" t="s">
        <v>514</v>
      </c>
    </row>
    <row r="115" spans="1:11">
      <c r="A115" s="3" t="s">
        <v>801</v>
      </c>
      <c r="E115" s="5" t="s">
        <v>803</v>
      </c>
      <c r="F115" s="5" t="s">
        <v>805</v>
      </c>
      <c r="G115" s="10" t="s">
        <v>806</v>
      </c>
      <c r="H115" s="10" t="s">
        <v>807</v>
      </c>
      <c r="I115" s="10" t="str">
        <f t="shared" si="0"/>
        <v>mk-MK</v>
      </c>
      <c r="J115" s="1" t="s">
        <v>808</v>
      </c>
      <c r="K115" s="10" t="s">
        <v>807</v>
      </c>
    </row>
    <row r="116" spans="1:11">
      <c r="A116" s="3" t="s">
        <v>811</v>
      </c>
      <c r="E116" s="5" t="s">
        <v>812</v>
      </c>
      <c r="F116" s="5" t="s">
        <v>813</v>
      </c>
      <c r="G116" s="10" t="s">
        <v>814</v>
      </c>
      <c r="H116" s="10" t="s">
        <v>97</v>
      </c>
      <c r="I116" s="10" t="str">
        <f t="shared" si="0"/>
        <v>en-MY</v>
      </c>
      <c r="J116" s="1" t="s">
        <v>44</v>
      </c>
      <c r="K116" s="10" t="s">
        <v>97</v>
      </c>
    </row>
    <row r="117" spans="1:11">
      <c r="A117" s="3" t="s">
        <v>818</v>
      </c>
      <c r="E117" s="5" t="s">
        <v>819</v>
      </c>
      <c r="F117" s="5" t="s">
        <v>820</v>
      </c>
      <c r="G117" s="10" t="s">
        <v>814</v>
      </c>
      <c r="H117" s="10" t="s">
        <v>226</v>
      </c>
      <c r="I117" s="10" t="str">
        <f t="shared" si="0"/>
        <v>ms-MY</v>
      </c>
      <c r="J117" s="1" t="s">
        <v>227</v>
      </c>
      <c r="K117" s="10" t="s">
        <v>226</v>
      </c>
    </row>
    <row r="118" spans="1:11">
      <c r="A118" s="3" t="s">
        <v>824</v>
      </c>
      <c r="E118" s="5" t="s">
        <v>827</v>
      </c>
      <c r="F118" s="5" t="s">
        <v>828</v>
      </c>
      <c r="G118" s="10" t="s">
        <v>829</v>
      </c>
      <c r="H118" s="10" t="s">
        <v>830</v>
      </c>
      <c r="I118" s="10" t="str">
        <f t="shared" si="0"/>
        <v>dv-MV</v>
      </c>
      <c r="J118" s="1" t="s">
        <v>833</v>
      </c>
      <c r="K118" s="10" t="s">
        <v>830</v>
      </c>
    </row>
    <row r="119" spans="1:11">
      <c r="A119" s="3" t="s">
        <v>834</v>
      </c>
      <c r="E119" s="5" t="s">
        <v>835</v>
      </c>
      <c r="F119" s="5" t="s">
        <v>837</v>
      </c>
      <c r="G119" s="10" t="s">
        <v>839</v>
      </c>
      <c r="H119" s="10" t="s">
        <v>840</v>
      </c>
      <c r="I119" s="10" t="str">
        <f t="shared" si="0"/>
        <v>mt-MT</v>
      </c>
      <c r="J119" s="1" t="s">
        <v>843</v>
      </c>
      <c r="K119" s="10" t="s">
        <v>840</v>
      </c>
    </row>
    <row r="120" spans="1:11">
      <c r="A120" s="3" t="s">
        <v>844</v>
      </c>
      <c r="E120" s="5" t="s">
        <v>846</v>
      </c>
      <c r="F120" s="5" t="s">
        <v>847</v>
      </c>
      <c r="G120" s="10" t="s">
        <v>848</v>
      </c>
      <c r="H120" s="10" t="s">
        <v>83</v>
      </c>
      <c r="I120" s="10" t="str">
        <f t="shared" si="0"/>
        <v>es-MX</v>
      </c>
      <c r="J120" s="1" t="s">
        <v>86</v>
      </c>
      <c r="K120" s="10" t="s">
        <v>83</v>
      </c>
    </row>
    <row r="121" spans="1:11">
      <c r="A121" s="3" t="s">
        <v>850</v>
      </c>
      <c r="E121" s="5" t="s">
        <v>851</v>
      </c>
      <c r="F121" s="5" t="s">
        <v>853</v>
      </c>
      <c r="G121" s="10" t="s">
        <v>854</v>
      </c>
      <c r="H121" s="10" t="s">
        <v>855</v>
      </c>
      <c r="I121" s="10" t="str">
        <f t="shared" si="0"/>
        <v>mn-MN</v>
      </c>
      <c r="J121" s="1" t="s">
        <v>856</v>
      </c>
      <c r="K121" s="10" t="s">
        <v>855</v>
      </c>
    </row>
    <row r="122" spans="1:11">
      <c r="A122" s="3" t="s">
        <v>857</v>
      </c>
      <c r="E122" s="5" t="s">
        <v>858</v>
      </c>
      <c r="F122" s="5" t="s">
        <v>859</v>
      </c>
      <c r="G122" s="10" t="s">
        <v>861</v>
      </c>
      <c r="H122" s="10" t="s">
        <v>206</v>
      </c>
      <c r="I122" s="10" t="str">
        <f t="shared" si="0"/>
        <v>sr-ME</v>
      </c>
      <c r="J122" s="1" t="s">
        <v>207</v>
      </c>
      <c r="K122" s="10" t="s">
        <v>206</v>
      </c>
    </row>
    <row r="123" spans="1:11">
      <c r="A123" s="3" t="s">
        <v>863</v>
      </c>
      <c r="E123" s="5" t="s">
        <v>864</v>
      </c>
      <c r="F123" s="5" t="s">
        <v>859</v>
      </c>
      <c r="G123" s="10" t="s">
        <v>861</v>
      </c>
      <c r="H123" s="10" t="s">
        <v>210</v>
      </c>
      <c r="I123" s="10" t="str">
        <f t="shared" si="0"/>
        <v>sr-ME</v>
      </c>
      <c r="J123" s="1" t="s">
        <v>207</v>
      </c>
      <c r="K123" s="10" t="s">
        <v>210</v>
      </c>
    </row>
    <row r="124" spans="1:11">
      <c r="A124" s="3" t="s">
        <v>866</v>
      </c>
      <c r="E124" s="5" t="s">
        <v>867</v>
      </c>
      <c r="F124" s="5" t="s">
        <v>868</v>
      </c>
      <c r="G124" s="10" t="s">
        <v>869</v>
      </c>
      <c r="H124" s="10" t="s">
        <v>70</v>
      </c>
      <c r="I124" s="10" t="str">
        <f t="shared" si="0"/>
        <v>ar-MA</v>
      </c>
      <c r="J124" s="1" t="s">
        <v>33</v>
      </c>
      <c r="K124" s="10" t="s">
        <v>70</v>
      </c>
    </row>
    <row r="125" spans="1:11">
      <c r="A125" s="3" t="s">
        <v>872</v>
      </c>
      <c r="E125" s="5" t="s">
        <v>874</v>
      </c>
      <c r="F125" s="5" t="s">
        <v>876</v>
      </c>
      <c r="G125" s="10" t="s">
        <v>877</v>
      </c>
      <c r="H125" s="10" t="s">
        <v>878</v>
      </c>
      <c r="I125" s="10" t="str">
        <f t="shared" si="0"/>
        <v>ne-NP</v>
      </c>
      <c r="J125" s="1" t="s">
        <v>879</v>
      </c>
      <c r="K125" s="10" t="s">
        <v>878</v>
      </c>
    </row>
    <row r="126" spans="1:11">
      <c r="A126" s="3" t="s">
        <v>881</v>
      </c>
      <c r="E126" s="5" t="s">
        <v>882</v>
      </c>
      <c r="F126" s="5" t="s">
        <v>884</v>
      </c>
      <c r="G126" s="10" t="s">
        <v>886</v>
      </c>
      <c r="H126" s="10" t="s">
        <v>143</v>
      </c>
      <c r="I126" s="10" t="str">
        <f t="shared" si="0"/>
        <v>nl-NL</v>
      </c>
      <c r="J126" s="1" t="s">
        <v>146</v>
      </c>
      <c r="K126" s="10" t="s">
        <v>143</v>
      </c>
    </row>
    <row r="127" spans="1:11">
      <c r="A127" s="3" t="s">
        <v>888</v>
      </c>
      <c r="E127" s="5" t="s">
        <v>890</v>
      </c>
      <c r="F127" s="5" t="s">
        <v>892</v>
      </c>
      <c r="G127" s="10" t="s">
        <v>886</v>
      </c>
      <c r="H127" s="10" t="s">
        <v>893</v>
      </c>
      <c r="I127" s="10" t="str">
        <f t="shared" si="0"/>
        <v>fy-NL</v>
      </c>
      <c r="J127" s="1" t="s">
        <v>895</v>
      </c>
      <c r="K127" s="10" t="s">
        <v>893</v>
      </c>
    </row>
    <row r="128" spans="1:11">
      <c r="A128" s="3" t="s">
        <v>899</v>
      </c>
      <c r="E128" s="5" t="s">
        <v>900</v>
      </c>
      <c r="F128" s="5" t="s">
        <v>901</v>
      </c>
      <c r="G128" s="10" t="s">
        <v>902</v>
      </c>
      <c r="H128" s="10" t="s">
        <v>97</v>
      </c>
      <c r="I128" s="10" t="str">
        <f t="shared" si="0"/>
        <v>en-NZ</v>
      </c>
      <c r="J128" s="1" t="s">
        <v>44</v>
      </c>
      <c r="K128" s="10" t="s">
        <v>97</v>
      </c>
    </row>
    <row r="129" spans="1:11">
      <c r="A129" s="3" t="s">
        <v>905</v>
      </c>
      <c r="E129" s="5" t="s">
        <v>906</v>
      </c>
      <c r="F129" s="5" t="s">
        <v>907</v>
      </c>
      <c r="G129" s="10" t="s">
        <v>902</v>
      </c>
      <c r="H129" s="10" t="s">
        <v>909</v>
      </c>
      <c r="I129" s="10" t="str">
        <f t="shared" si="0"/>
        <v>mi-NZ</v>
      </c>
      <c r="J129" s="1" t="s">
        <v>910</v>
      </c>
      <c r="K129" s="10" t="s">
        <v>909</v>
      </c>
    </row>
    <row r="130" spans="1:11">
      <c r="A130" s="3" t="s">
        <v>912</v>
      </c>
      <c r="E130" s="5" t="s">
        <v>913</v>
      </c>
      <c r="F130" s="5" t="s">
        <v>915</v>
      </c>
      <c r="G130" s="10" t="s">
        <v>916</v>
      </c>
      <c r="H130" s="10" t="s">
        <v>83</v>
      </c>
      <c r="I130" s="10" t="str">
        <f t="shared" si="0"/>
        <v>es-NI</v>
      </c>
      <c r="J130" s="1" t="s">
        <v>86</v>
      </c>
      <c r="K130" s="10" t="s">
        <v>83</v>
      </c>
    </row>
    <row r="131" spans="1:11">
      <c r="A131" s="3" t="s">
        <v>921</v>
      </c>
      <c r="E131" s="5" t="s">
        <v>922</v>
      </c>
      <c r="F131" s="5" t="s">
        <v>923</v>
      </c>
      <c r="G131" s="10" t="s">
        <v>924</v>
      </c>
      <c r="H131" s="10" t="s">
        <v>925</v>
      </c>
      <c r="I131" s="10" t="str">
        <f t="shared" si="0"/>
        <v>ha-NG</v>
      </c>
      <c r="J131" s="1" t="s">
        <v>927</v>
      </c>
      <c r="K131" s="10" t="s">
        <v>925</v>
      </c>
    </row>
    <row r="132" spans="1:11">
      <c r="A132" s="3" t="s">
        <v>928</v>
      </c>
      <c r="E132" s="5" t="s">
        <v>929</v>
      </c>
      <c r="F132" s="5" t="s">
        <v>930</v>
      </c>
      <c r="G132" s="10" t="s">
        <v>924</v>
      </c>
      <c r="H132" s="10" t="s">
        <v>932</v>
      </c>
      <c r="I132" s="10" t="str">
        <f t="shared" si="0"/>
        <v>ig-NG</v>
      </c>
      <c r="J132" s="1" t="s">
        <v>934</v>
      </c>
      <c r="K132" s="10" t="s">
        <v>932</v>
      </c>
    </row>
    <row r="133" spans="1:11">
      <c r="A133" s="3" t="s">
        <v>935</v>
      </c>
      <c r="E133" s="5" t="s">
        <v>937</v>
      </c>
      <c r="F133" s="5" t="s">
        <v>938</v>
      </c>
      <c r="G133" s="10" t="s">
        <v>924</v>
      </c>
      <c r="H133" s="10" t="s">
        <v>939</v>
      </c>
      <c r="I133" s="10" t="str">
        <f t="shared" si="0"/>
        <v>yo-NG</v>
      </c>
      <c r="J133" s="1" t="s">
        <v>940</v>
      </c>
      <c r="K133" s="10" t="s">
        <v>939</v>
      </c>
    </row>
    <row r="134" spans="1:11">
      <c r="A134" s="3" t="s">
        <v>941</v>
      </c>
      <c r="E134" s="5" t="s">
        <v>942</v>
      </c>
      <c r="F134" s="5" t="s">
        <v>943</v>
      </c>
      <c r="G134" s="10" t="s">
        <v>190</v>
      </c>
      <c r="H134" s="10" t="s">
        <v>945</v>
      </c>
      <c r="I134" s="10" t="str">
        <f t="shared" si="0"/>
        <v>nb-NO</v>
      </c>
      <c r="J134" s="1" t="s">
        <v>947</v>
      </c>
      <c r="K134" s="10" t="s">
        <v>945</v>
      </c>
    </row>
    <row r="135" spans="1:11">
      <c r="A135" s="3" t="s">
        <v>949</v>
      </c>
      <c r="E135" s="5" t="s">
        <v>950</v>
      </c>
      <c r="F135" s="5" t="s">
        <v>951</v>
      </c>
      <c r="G135" s="10" t="s">
        <v>190</v>
      </c>
      <c r="H135" s="10" t="s">
        <v>952</v>
      </c>
      <c r="I135" s="10" t="str">
        <f t="shared" si="0"/>
        <v>nn-NO</v>
      </c>
      <c r="J135" s="1" t="s">
        <v>953</v>
      </c>
      <c r="K135" s="10" t="s">
        <v>952</v>
      </c>
    </row>
    <row r="136" spans="1:11">
      <c r="A136" s="3" t="s">
        <v>955</v>
      </c>
      <c r="E136" s="5" t="s">
        <v>956</v>
      </c>
      <c r="F136" s="5" t="s">
        <v>958</v>
      </c>
      <c r="G136" s="10" t="s">
        <v>190</v>
      </c>
      <c r="H136" s="10" t="s">
        <v>959</v>
      </c>
      <c r="I136" s="10" t="str">
        <f t="shared" si="0"/>
        <v>smj-NO</v>
      </c>
      <c r="J136" s="1" t="s">
        <v>960</v>
      </c>
      <c r="K136" s="10" t="s">
        <v>959</v>
      </c>
    </row>
    <row r="137" spans="1:11">
      <c r="A137" s="3" t="s">
        <v>962</v>
      </c>
      <c r="E137" s="5" t="s">
        <v>964</v>
      </c>
      <c r="F137" s="5" t="s">
        <v>965</v>
      </c>
      <c r="G137" s="10" t="s">
        <v>190</v>
      </c>
      <c r="H137" s="10" t="s">
        <v>400</v>
      </c>
      <c r="I137" s="10" t="str">
        <f t="shared" si="0"/>
        <v>se-NO</v>
      </c>
      <c r="J137" s="1" t="s">
        <v>401</v>
      </c>
      <c r="K137" s="10" t="s">
        <v>400</v>
      </c>
    </row>
    <row r="138" spans="1:11">
      <c r="A138" s="3" t="s">
        <v>966</v>
      </c>
      <c r="E138" s="5" t="s">
        <v>968</v>
      </c>
      <c r="F138" s="5" t="s">
        <v>969</v>
      </c>
      <c r="G138" s="10" t="s">
        <v>190</v>
      </c>
      <c r="H138" s="10" t="s">
        <v>972</v>
      </c>
      <c r="I138" s="10" t="str">
        <f t="shared" si="0"/>
        <v>sma-NO</v>
      </c>
      <c r="J138" s="1" t="s">
        <v>973</v>
      </c>
      <c r="K138" s="10" t="s">
        <v>972</v>
      </c>
    </row>
    <row r="139" spans="1:11">
      <c r="A139" s="3" t="s">
        <v>974</v>
      </c>
      <c r="E139" s="5" t="s">
        <v>975</v>
      </c>
      <c r="F139" s="5" t="s">
        <v>976</v>
      </c>
      <c r="G139" s="10" t="s">
        <v>977</v>
      </c>
      <c r="H139" s="10" t="s">
        <v>70</v>
      </c>
      <c r="I139" s="10" t="str">
        <f t="shared" si="0"/>
        <v>ar-OM</v>
      </c>
      <c r="J139" s="1" t="s">
        <v>33</v>
      </c>
      <c r="K139" s="10" t="s">
        <v>70</v>
      </c>
    </row>
    <row r="140" spans="1:11">
      <c r="A140" s="3" t="s">
        <v>980</v>
      </c>
      <c r="E140" s="5" t="s">
        <v>981</v>
      </c>
      <c r="F140" s="5" t="s">
        <v>982</v>
      </c>
      <c r="G140" s="10" t="s">
        <v>983</v>
      </c>
      <c r="H140" s="10" t="s">
        <v>83</v>
      </c>
      <c r="I140" s="10" t="str">
        <f t="shared" si="0"/>
        <v>es-PA</v>
      </c>
      <c r="J140" s="1" t="s">
        <v>86</v>
      </c>
      <c r="K140" s="10" t="s">
        <v>83</v>
      </c>
    </row>
    <row r="141" spans="1:11">
      <c r="A141" s="3" t="s">
        <v>985</v>
      </c>
      <c r="E141" s="5" t="s">
        <v>986</v>
      </c>
      <c r="F141" s="5" t="s">
        <v>988</v>
      </c>
      <c r="G141" s="10" t="s">
        <v>990</v>
      </c>
      <c r="H141" s="10" t="s">
        <v>83</v>
      </c>
      <c r="I141" s="10" t="str">
        <f t="shared" si="0"/>
        <v>es-PY</v>
      </c>
      <c r="J141" s="1" t="s">
        <v>86</v>
      </c>
      <c r="K141" s="10" t="s">
        <v>83</v>
      </c>
    </row>
    <row r="142" spans="1:11">
      <c r="A142" s="3" t="s">
        <v>991</v>
      </c>
      <c r="E142" s="5" t="s">
        <v>992</v>
      </c>
      <c r="F142" s="5" t="s">
        <v>993</v>
      </c>
      <c r="G142" s="10" t="s">
        <v>994</v>
      </c>
      <c r="H142" s="10" t="s">
        <v>996</v>
      </c>
      <c r="I142" s="10" t="str">
        <f t="shared" si="0"/>
        <v>zh-CN</v>
      </c>
      <c r="J142" s="1" t="s">
        <v>516</v>
      </c>
      <c r="K142" s="10" t="s">
        <v>996</v>
      </c>
    </row>
    <row r="143" spans="1:11">
      <c r="A143" s="3" t="s">
        <v>999</v>
      </c>
      <c r="E143" s="5" t="s">
        <v>1000</v>
      </c>
      <c r="F143" s="5" t="s">
        <v>1001</v>
      </c>
      <c r="G143" s="10" t="s">
        <v>994</v>
      </c>
      <c r="H143" s="10" t="s">
        <v>1002</v>
      </c>
      <c r="I143" s="10" t="str">
        <f t="shared" si="0"/>
        <v>mn-CN</v>
      </c>
      <c r="J143" s="1" t="s">
        <v>856</v>
      </c>
      <c r="K143" s="10" t="s">
        <v>1002</v>
      </c>
    </row>
    <row r="144" spans="1:11">
      <c r="A144" s="3" t="s">
        <v>1004</v>
      </c>
      <c r="E144" s="5" t="s">
        <v>1005</v>
      </c>
      <c r="F144" s="5" t="s">
        <v>1006</v>
      </c>
      <c r="G144" s="10" t="s">
        <v>994</v>
      </c>
      <c r="H144" s="10" t="s">
        <v>1008</v>
      </c>
      <c r="I144" s="10" t="str">
        <f t="shared" si="0"/>
        <v>bo-CN</v>
      </c>
      <c r="J144" s="1" t="s">
        <v>1011</v>
      </c>
      <c r="K144" s="10" t="s">
        <v>1008</v>
      </c>
    </row>
    <row r="145" spans="1:11">
      <c r="A145" s="3" t="s">
        <v>1012</v>
      </c>
      <c r="E145" s="5" t="s">
        <v>1013</v>
      </c>
      <c r="F145" s="5" t="s">
        <v>1014</v>
      </c>
      <c r="G145" s="10" t="s">
        <v>994</v>
      </c>
      <c r="H145" s="10" t="s">
        <v>1015</v>
      </c>
      <c r="I145" s="10" t="str">
        <f t="shared" si="0"/>
        <v>ug-CN</v>
      </c>
      <c r="J145" s="1" t="s">
        <v>1016</v>
      </c>
      <c r="K145" s="10" t="s">
        <v>1015</v>
      </c>
    </row>
    <row r="146" spans="1:11">
      <c r="A146" s="3" t="s">
        <v>1017</v>
      </c>
      <c r="E146" s="5" t="s">
        <v>1019</v>
      </c>
      <c r="F146" s="5" t="s">
        <v>1020</v>
      </c>
      <c r="G146" s="10" t="s">
        <v>994</v>
      </c>
      <c r="H146" s="10" t="s">
        <v>1022</v>
      </c>
      <c r="I146" s="10" t="str">
        <f t="shared" si="0"/>
        <v>ii-CN</v>
      </c>
      <c r="J146" s="1" t="s">
        <v>1023</v>
      </c>
      <c r="K146" s="10" t="s">
        <v>1022</v>
      </c>
    </row>
    <row r="147" spans="1:11">
      <c r="A147" s="3" t="s">
        <v>1024</v>
      </c>
      <c r="E147" s="5" t="s">
        <v>1026</v>
      </c>
      <c r="F147" s="5" t="s">
        <v>1027</v>
      </c>
      <c r="G147" s="10" t="s">
        <v>1028</v>
      </c>
      <c r="H147" s="10" t="s">
        <v>83</v>
      </c>
      <c r="I147" s="10" t="str">
        <f t="shared" si="0"/>
        <v>es-PE</v>
      </c>
      <c r="J147" s="1" t="s">
        <v>86</v>
      </c>
      <c r="K147" s="10" t="s">
        <v>83</v>
      </c>
    </row>
    <row r="148" spans="1:11">
      <c r="A148" s="3" t="s">
        <v>1031</v>
      </c>
      <c r="E148" s="5" t="s">
        <v>1032</v>
      </c>
      <c r="F148" s="5" t="s">
        <v>1033</v>
      </c>
      <c r="G148" s="10" t="s">
        <v>1028</v>
      </c>
      <c r="H148" s="10" t="s">
        <v>173</v>
      </c>
      <c r="I148" s="10" t="str">
        <f t="shared" si="0"/>
        <v>quz-PE</v>
      </c>
      <c r="J148" s="1" t="s">
        <v>176</v>
      </c>
      <c r="K148" s="10" t="s">
        <v>173</v>
      </c>
    </row>
    <row r="149" spans="1:11">
      <c r="A149" s="3" t="s">
        <v>1037</v>
      </c>
      <c r="E149" s="5" t="s">
        <v>1038</v>
      </c>
      <c r="F149" s="5" t="s">
        <v>1039</v>
      </c>
      <c r="G149" s="10" t="s">
        <v>1041</v>
      </c>
      <c r="H149" s="10" t="s">
        <v>1042</v>
      </c>
      <c r="I149" s="10" t="str">
        <f t="shared" si="0"/>
        <v>fil-PH</v>
      </c>
      <c r="J149" s="1" t="s">
        <v>1043</v>
      </c>
      <c r="K149" s="10" t="s">
        <v>1042</v>
      </c>
    </row>
    <row r="150" spans="1:11">
      <c r="A150" s="3" t="s">
        <v>1044</v>
      </c>
      <c r="E150" s="5" t="s">
        <v>1045</v>
      </c>
      <c r="F150" s="5" t="s">
        <v>1046</v>
      </c>
      <c r="G150" s="10" t="s">
        <v>1048</v>
      </c>
      <c r="H150" s="10" t="s">
        <v>1049</v>
      </c>
      <c r="I150" s="10" t="str">
        <f t="shared" si="0"/>
        <v>pl-PL</v>
      </c>
      <c r="J150" s="1" t="s">
        <v>1052</v>
      </c>
      <c r="K150" s="10" t="s">
        <v>1049</v>
      </c>
    </row>
    <row r="151" spans="1:11">
      <c r="A151" s="3" t="s">
        <v>1053</v>
      </c>
      <c r="E151" s="5" t="s">
        <v>1054</v>
      </c>
      <c r="F151" s="5" t="s">
        <v>1055</v>
      </c>
      <c r="G151" s="10" t="s">
        <v>1056</v>
      </c>
      <c r="H151" s="10" t="s">
        <v>217</v>
      </c>
      <c r="I151" s="10" t="str">
        <f t="shared" si="0"/>
        <v>pt-PT</v>
      </c>
      <c r="J151" s="1" t="s">
        <v>76</v>
      </c>
      <c r="K151" s="10" t="s">
        <v>217</v>
      </c>
    </row>
    <row r="152" spans="1:11">
      <c r="A152" s="3" t="s">
        <v>1058</v>
      </c>
      <c r="E152" s="5" t="s">
        <v>1060</v>
      </c>
      <c r="F152" s="5" t="s">
        <v>1061</v>
      </c>
      <c r="G152" s="10" t="s">
        <v>1062</v>
      </c>
      <c r="H152" s="10" t="s">
        <v>151</v>
      </c>
      <c r="I152" s="10" t="str">
        <f t="shared" si="0"/>
        <v>fr-MC</v>
      </c>
      <c r="J152" s="1" t="s">
        <v>152</v>
      </c>
      <c r="K152" s="10" t="s">
        <v>151</v>
      </c>
    </row>
    <row r="153" spans="1:11">
      <c r="A153" s="3" t="s">
        <v>1063</v>
      </c>
      <c r="E153" s="5" t="s">
        <v>1064</v>
      </c>
      <c r="F153" s="5" t="s">
        <v>1065</v>
      </c>
      <c r="G153" s="10" t="s">
        <v>1067</v>
      </c>
      <c r="H153" s="10" t="s">
        <v>83</v>
      </c>
      <c r="I153" s="10" t="str">
        <f t="shared" si="0"/>
        <v>es-PR</v>
      </c>
      <c r="J153" s="1" t="s">
        <v>86</v>
      </c>
      <c r="K153" s="10" t="s">
        <v>83</v>
      </c>
    </row>
    <row r="154" spans="1:11">
      <c r="A154" s="3" t="s">
        <v>1069</v>
      </c>
      <c r="E154" s="5" t="s">
        <v>1070</v>
      </c>
      <c r="F154" s="5" t="s">
        <v>1071</v>
      </c>
      <c r="G154" s="10" t="s">
        <v>1072</v>
      </c>
      <c r="H154" s="10" t="s">
        <v>70</v>
      </c>
      <c r="I154" s="10" t="str">
        <f t="shared" si="0"/>
        <v>ar-QA</v>
      </c>
      <c r="J154" s="1" t="s">
        <v>33</v>
      </c>
      <c r="K154" s="10" t="s">
        <v>70</v>
      </c>
    </row>
    <row r="155" spans="1:11">
      <c r="A155" s="3" t="s">
        <v>1076</v>
      </c>
      <c r="E155" s="5" t="s">
        <v>1079</v>
      </c>
      <c r="F155" s="5" t="s">
        <v>1080</v>
      </c>
      <c r="G155" s="10" t="s">
        <v>1081</v>
      </c>
      <c r="H155" s="10" t="s">
        <v>97</v>
      </c>
      <c r="I155" s="10" t="str">
        <f t="shared" si="0"/>
        <v>en-PH</v>
      </c>
      <c r="J155" s="1" t="s">
        <v>44</v>
      </c>
      <c r="K155" s="10" t="s">
        <v>97</v>
      </c>
    </row>
    <row r="156" spans="1:11">
      <c r="A156" s="3" t="s">
        <v>1082</v>
      </c>
      <c r="E156" s="5" t="s">
        <v>1083</v>
      </c>
      <c r="F156" s="5" t="s">
        <v>1084</v>
      </c>
      <c r="G156" s="10" t="s">
        <v>1085</v>
      </c>
      <c r="H156" s="10" t="s">
        <v>1086</v>
      </c>
      <c r="I156" s="10" t="str">
        <f t="shared" si="0"/>
        <v>ro-RO</v>
      </c>
      <c r="J156" s="1" t="s">
        <v>1087</v>
      </c>
      <c r="K156" s="10" t="s">
        <v>1086</v>
      </c>
    </row>
    <row r="157" spans="1:11">
      <c r="A157" s="3" t="s">
        <v>1088</v>
      </c>
      <c r="E157" s="5" t="s">
        <v>1090</v>
      </c>
      <c r="F157" s="5" t="s">
        <v>1091</v>
      </c>
      <c r="G157" s="10" t="s">
        <v>1093</v>
      </c>
      <c r="H157" s="10" t="s">
        <v>1094</v>
      </c>
      <c r="I157" s="10" t="str">
        <f t="shared" si="0"/>
        <v>ru-RU</v>
      </c>
      <c r="J157" s="1" t="s">
        <v>1095</v>
      </c>
      <c r="K157" s="10" t="s">
        <v>1094</v>
      </c>
    </row>
    <row r="158" spans="1:11">
      <c r="A158" s="3" t="s">
        <v>1096</v>
      </c>
      <c r="E158" s="5" t="s">
        <v>1097</v>
      </c>
      <c r="F158" s="5" t="s">
        <v>1098</v>
      </c>
      <c r="G158" s="10" t="s">
        <v>1093</v>
      </c>
      <c r="H158" s="10" t="s">
        <v>1099</v>
      </c>
      <c r="I158" s="10" t="str">
        <f t="shared" si="0"/>
        <v>ba-RU</v>
      </c>
      <c r="J158" s="1" t="s">
        <v>1102</v>
      </c>
      <c r="K158" s="10" t="s">
        <v>1099</v>
      </c>
    </row>
    <row r="159" spans="1:11">
      <c r="A159" s="3" t="s">
        <v>1104</v>
      </c>
      <c r="E159" s="5" t="s">
        <v>1105</v>
      </c>
      <c r="F159" s="5" t="s">
        <v>1106</v>
      </c>
      <c r="G159" s="10" t="s">
        <v>1093</v>
      </c>
      <c r="H159" s="10" t="s">
        <v>1107</v>
      </c>
      <c r="I159" s="10" t="str">
        <f t="shared" si="0"/>
        <v>tt-RU</v>
      </c>
      <c r="J159" s="1" t="s">
        <v>1108</v>
      </c>
      <c r="K159" s="10" t="s">
        <v>1107</v>
      </c>
    </row>
    <row r="160" spans="1:11">
      <c r="A160" s="3" t="s">
        <v>1109</v>
      </c>
      <c r="E160" s="5" t="s">
        <v>1111</v>
      </c>
      <c r="F160" s="5" t="s">
        <v>1113</v>
      </c>
      <c r="G160" s="10" t="s">
        <v>1093</v>
      </c>
      <c r="H160" s="10" t="s">
        <v>1116</v>
      </c>
      <c r="I160" s="10" t="str">
        <f t="shared" si="0"/>
        <v>sah-RU</v>
      </c>
      <c r="J160" s="1" t="s">
        <v>1117</v>
      </c>
      <c r="K160" s="10" t="s">
        <v>1116</v>
      </c>
    </row>
    <row r="161" spans="1:11">
      <c r="A161" s="3" t="s">
        <v>1118</v>
      </c>
      <c r="E161" s="5" t="s">
        <v>1119</v>
      </c>
      <c r="F161" s="5" t="s">
        <v>1120</v>
      </c>
      <c r="G161" s="10" t="s">
        <v>1121</v>
      </c>
      <c r="H161" s="10" t="s">
        <v>1122</v>
      </c>
      <c r="I161" s="10" t="str">
        <f t="shared" si="0"/>
        <v>rw-RW</v>
      </c>
      <c r="J161" s="1" t="s">
        <v>1126</v>
      </c>
      <c r="K161" s="10" t="s">
        <v>1122</v>
      </c>
    </row>
    <row r="162" spans="1:11">
      <c r="A162" s="3" t="s">
        <v>1129</v>
      </c>
      <c r="E162" s="5" t="s">
        <v>1130</v>
      </c>
      <c r="F162" s="5" t="s">
        <v>1131</v>
      </c>
      <c r="G162" s="10" t="s">
        <v>1132</v>
      </c>
      <c r="H162" s="10" t="s">
        <v>70</v>
      </c>
      <c r="I162" s="10" t="str">
        <f t="shared" si="0"/>
        <v>ar-SA</v>
      </c>
      <c r="J162" s="1" t="s">
        <v>33</v>
      </c>
      <c r="K162" s="10" t="s">
        <v>70</v>
      </c>
    </row>
    <row r="163" spans="1:11">
      <c r="A163" s="3" t="s">
        <v>1133</v>
      </c>
      <c r="E163" s="5" t="s">
        <v>1135</v>
      </c>
      <c r="F163" s="5" t="s">
        <v>1136</v>
      </c>
      <c r="G163" s="10" t="s">
        <v>1137</v>
      </c>
      <c r="H163" s="10" t="s">
        <v>1138</v>
      </c>
      <c r="I163" s="10" t="str">
        <f t="shared" si="0"/>
        <v>wo-SN</v>
      </c>
      <c r="J163" s="1" t="s">
        <v>1141</v>
      </c>
      <c r="K163" s="10" t="s">
        <v>1138</v>
      </c>
    </row>
    <row r="164" spans="1:11">
      <c r="A164" s="3" t="s">
        <v>1142</v>
      </c>
      <c r="E164" s="5" t="s">
        <v>1143</v>
      </c>
      <c r="F164" s="5" t="s">
        <v>1144</v>
      </c>
      <c r="G164" s="10" t="s">
        <v>1145</v>
      </c>
      <c r="H164" s="10" t="s">
        <v>206</v>
      </c>
      <c r="I164" s="10" t="str">
        <f t="shared" si="0"/>
        <v>sr-RS</v>
      </c>
      <c r="J164" s="1" t="s">
        <v>207</v>
      </c>
      <c r="K164" s="10" t="s">
        <v>206</v>
      </c>
    </row>
    <row r="165" spans="1:11">
      <c r="A165" s="3" t="s">
        <v>1146</v>
      </c>
      <c r="E165" s="5" t="s">
        <v>1148</v>
      </c>
      <c r="F165" s="5" t="s">
        <v>1144</v>
      </c>
      <c r="G165" s="10" t="s">
        <v>1145</v>
      </c>
      <c r="H165" s="10" t="s">
        <v>210</v>
      </c>
      <c r="I165" s="10" t="str">
        <f t="shared" si="0"/>
        <v>sr-RS</v>
      </c>
      <c r="J165" s="1" t="s">
        <v>207</v>
      </c>
      <c r="K165" s="10" t="s">
        <v>210</v>
      </c>
    </row>
    <row r="166" spans="1:11">
      <c r="A166" s="3" t="s">
        <v>1152</v>
      </c>
      <c r="E166" s="5" t="s">
        <v>1153</v>
      </c>
      <c r="F166" s="5" t="s">
        <v>1154</v>
      </c>
      <c r="G166" s="10" t="s">
        <v>1155</v>
      </c>
      <c r="H166" s="10" t="s">
        <v>206</v>
      </c>
      <c r="I166" s="10" t="str">
        <f t="shared" si="0"/>
        <v>sr-CS</v>
      </c>
      <c r="J166" s="1" t="s">
        <v>207</v>
      </c>
      <c r="K166" s="10" t="s">
        <v>206</v>
      </c>
    </row>
    <row r="167" spans="1:11">
      <c r="A167" s="3" t="s">
        <v>1159</v>
      </c>
      <c r="E167" s="5" t="s">
        <v>1160</v>
      </c>
      <c r="F167" s="5" t="s">
        <v>1154</v>
      </c>
      <c r="G167" s="10" t="s">
        <v>1155</v>
      </c>
      <c r="H167" s="10" t="s">
        <v>210</v>
      </c>
      <c r="I167" s="10" t="str">
        <f t="shared" si="0"/>
        <v>sr-CS</v>
      </c>
      <c r="J167" s="1" t="s">
        <v>207</v>
      </c>
      <c r="K167" s="10" t="s">
        <v>210</v>
      </c>
    </row>
    <row r="168" spans="1:11">
      <c r="A168" s="3" t="s">
        <v>1162</v>
      </c>
      <c r="E168" s="5" t="s">
        <v>1164</v>
      </c>
      <c r="F168" s="5" t="s">
        <v>1165</v>
      </c>
      <c r="G168" s="10" t="s">
        <v>1166</v>
      </c>
      <c r="H168" s="10" t="s">
        <v>97</v>
      </c>
      <c r="I168" s="10" t="str">
        <f t="shared" si="0"/>
        <v>en-SG</v>
      </c>
      <c r="J168" s="1" t="s">
        <v>44</v>
      </c>
      <c r="K168" s="10" t="s">
        <v>97</v>
      </c>
    </row>
    <row r="169" spans="1:11">
      <c r="A169" s="3" t="s">
        <v>1167</v>
      </c>
      <c r="E169" s="5" t="s">
        <v>1168</v>
      </c>
      <c r="F169" s="5" t="s">
        <v>1169</v>
      </c>
      <c r="G169" s="10" t="s">
        <v>1166</v>
      </c>
      <c r="H169" s="10" t="s">
        <v>996</v>
      </c>
      <c r="I169" s="10" t="str">
        <f t="shared" si="0"/>
        <v>zh-SG</v>
      </c>
      <c r="J169" s="1" t="s">
        <v>516</v>
      </c>
      <c r="K169" s="10" t="s">
        <v>996</v>
      </c>
    </row>
    <row r="170" spans="1:11">
      <c r="A170" s="3" t="s">
        <v>1170</v>
      </c>
      <c r="E170" s="5" t="s">
        <v>1172</v>
      </c>
      <c r="F170" s="5" t="s">
        <v>1174</v>
      </c>
      <c r="G170" s="10" t="s">
        <v>1175</v>
      </c>
      <c r="H170" s="10" t="s">
        <v>1177</v>
      </c>
      <c r="I170" s="10" t="str">
        <f t="shared" si="0"/>
        <v>sk-SK</v>
      </c>
      <c r="J170" s="1" t="s">
        <v>1179</v>
      </c>
      <c r="K170" s="10" t="s">
        <v>1177</v>
      </c>
    </row>
    <row r="171" spans="1:11">
      <c r="A171" s="3" t="s">
        <v>1180</v>
      </c>
      <c r="E171" s="5" t="s">
        <v>1181</v>
      </c>
      <c r="F171" s="5" t="s">
        <v>1182</v>
      </c>
      <c r="G171" s="10" t="s">
        <v>1183</v>
      </c>
      <c r="H171" s="10" t="s">
        <v>1184</v>
      </c>
      <c r="I171" s="10" t="str">
        <f t="shared" si="0"/>
        <v>sl-SI</v>
      </c>
      <c r="J171" s="1" t="s">
        <v>1185</v>
      </c>
      <c r="K171" s="10" t="s">
        <v>1184</v>
      </c>
    </row>
    <row r="172" spans="1:11">
      <c r="A172" s="3" t="s">
        <v>1188</v>
      </c>
      <c r="E172" s="5" t="s">
        <v>1189</v>
      </c>
      <c r="F172" s="5" t="s">
        <v>1190</v>
      </c>
      <c r="G172" s="10" t="s">
        <v>1191</v>
      </c>
      <c r="H172" s="10" t="s">
        <v>1192</v>
      </c>
      <c r="I172" s="10" t="str">
        <f t="shared" si="0"/>
        <v>af-ZA</v>
      </c>
      <c r="J172" s="1" t="s">
        <v>1193</v>
      </c>
      <c r="K172" s="10" t="s">
        <v>1192</v>
      </c>
    </row>
    <row r="173" spans="1:11">
      <c r="A173" s="3" t="s">
        <v>1195</v>
      </c>
      <c r="E173" s="5" t="s">
        <v>1197</v>
      </c>
      <c r="F173" s="5" t="s">
        <v>1199</v>
      </c>
      <c r="G173" s="10" t="s">
        <v>1191</v>
      </c>
      <c r="H173" s="10" t="s">
        <v>97</v>
      </c>
      <c r="I173" s="10" t="str">
        <f t="shared" si="0"/>
        <v>en-ZA</v>
      </c>
      <c r="J173" s="1" t="s">
        <v>44</v>
      </c>
      <c r="K173" s="10" t="s">
        <v>97</v>
      </c>
    </row>
    <row r="174" spans="1:11">
      <c r="A174" s="3" t="s">
        <v>1200</v>
      </c>
      <c r="E174" s="5" t="s">
        <v>1202</v>
      </c>
      <c r="F174" s="5" t="s">
        <v>1203</v>
      </c>
      <c r="G174" s="10" t="s">
        <v>1191</v>
      </c>
      <c r="H174" s="10" t="s">
        <v>1205</v>
      </c>
      <c r="I174" s="10" t="str">
        <f t="shared" si="0"/>
        <v>xh-ZA</v>
      </c>
      <c r="J174" s="1" t="s">
        <v>1206</v>
      </c>
      <c r="K174" s="10" t="s">
        <v>1205</v>
      </c>
    </row>
    <row r="175" spans="1:11">
      <c r="A175" s="3" t="s">
        <v>1210</v>
      </c>
      <c r="E175" s="5" t="s">
        <v>1211</v>
      </c>
      <c r="F175" s="5" t="s">
        <v>1212</v>
      </c>
      <c r="G175" s="10" t="s">
        <v>1191</v>
      </c>
      <c r="H175" s="10" t="s">
        <v>1213</v>
      </c>
      <c r="I175" s="10" t="str">
        <f t="shared" si="0"/>
        <v>zu-ZA</v>
      </c>
      <c r="J175" s="1" t="s">
        <v>1215</v>
      </c>
      <c r="K175" s="10" t="s">
        <v>1213</v>
      </c>
    </row>
    <row r="176" spans="1:11">
      <c r="A176" s="3" t="s">
        <v>1218</v>
      </c>
      <c r="E176" s="5" t="s">
        <v>1219</v>
      </c>
      <c r="F176" s="5" t="s">
        <v>1220</v>
      </c>
      <c r="G176" s="10" t="s">
        <v>1191</v>
      </c>
      <c r="H176" s="10" t="s">
        <v>1221</v>
      </c>
      <c r="I176" s="10" t="str">
        <f t="shared" si="0"/>
        <v>nso-ZA</v>
      </c>
      <c r="J176" s="1" t="s">
        <v>1224</v>
      </c>
      <c r="K176" s="10" t="s">
        <v>1221</v>
      </c>
    </row>
    <row r="177" spans="1:11">
      <c r="A177" s="3" t="s">
        <v>1225</v>
      </c>
      <c r="E177" s="5" t="s">
        <v>1227</v>
      </c>
      <c r="F177" s="5" t="s">
        <v>1228</v>
      </c>
      <c r="G177" s="10" t="s">
        <v>1191</v>
      </c>
      <c r="H177" s="10" t="s">
        <v>1231</v>
      </c>
      <c r="I177" s="10" t="str">
        <f t="shared" si="0"/>
        <v>tn-ZA</v>
      </c>
      <c r="J177" s="1" t="s">
        <v>1232</v>
      </c>
      <c r="K177" s="10" t="s">
        <v>1231</v>
      </c>
    </row>
    <row r="178" spans="1:11">
      <c r="A178" s="3" t="s">
        <v>1233</v>
      </c>
      <c r="E178" s="5" t="s">
        <v>1234</v>
      </c>
      <c r="F178" s="5" t="s">
        <v>1236</v>
      </c>
      <c r="G178" s="10" t="s">
        <v>661</v>
      </c>
      <c r="H178" s="10" t="s">
        <v>83</v>
      </c>
      <c r="I178" s="10" t="str">
        <f t="shared" si="0"/>
        <v>es-ES</v>
      </c>
      <c r="J178" s="1" t="s">
        <v>86</v>
      </c>
      <c r="K178" s="10" t="s">
        <v>83</v>
      </c>
    </row>
    <row r="179" spans="1:11">
      <c r="A179" s="3" t="s">
        <v>1238</v>
      </c>
      <c r="E179" s="5" t="s">
        <v>1239</v>
      </c>
      <c r="F179" s="5" t="s">
        <v>1240</v>
      </c>
      <c r="G179" s="10" t="s">
        <v>661</v>
      </c>
      <c r="H179" s="10" t="s">
        <v>1241</v>
      </c>
      <c r="I179" s="10" t="str">
        <f t="shared" si="0"/>
        <v>ca-ES</v>
      </c>
      <c r="J179" s="1" t="s">
        <v>16</v>
      </c>
      <c r="K179" s="10" t="s">
        <v>1241</v>
      </c>
    </row>
    <row r="180" spans="1:11">
      <c r="A180" s="3" t="s">
        <v>1246</v>
      </c>
      <c r="E180" s="5" t="s">
        <v>1247</v>
      </c>
      <c r="F180" s="5" t="s">
        <v>1248</v>
      </c>
      <c r="G180" s="10" t="s">
        <v>661</v>
      </c>
      <c r="H180" s="10" t="s">
        <v>1249</v>
      </c>
      <c r="I180" s="10" t="str">
        <f t="shared" si="0"/>
        <v>gl-ES</v>
      </c>
      <c r="J180" s="1" t="s">
        <v>1250</v>
      </c>
      <c r="K180" s="10" t="s">
        <v>1249</v>
      </c>
    </row>
    <row r="181" spans="1:11">
      <c r="A181" s="3" t="s">
        <v>1251</v>
      </c>
      <c r="E181" s="5" t="s">
        <v>1252</v>
      </c>
      <c r="F181" s="5" t="s">
        <v>1253</v>
      </c>
      <c r="G181" s="10" t="s">
        <v>661</v>
      </c>
      <c r="H181" s="10" t="s">
        <v>1255</v>
      </c>
      <c r="I181" s="10" t="str">
        <f t="shared" si="0"/>
        <v>eu-ES</v>
      </c>
      <c r="J181" s="1" t="s">
        <v>1256</v>
      </c>
      <c r="K181" s="10" t="s">
        <v>1255</v>
      </c>
    </row>
    <row r="182" spans="1:11">
      <c r="A182" s="3" t="s">
        <v>1257</v>
      </c>
      <c r="E182" s="5" t="s">
        <v>1258</v>
      </c>
      <c r="F182" s="5" t="s">
        <v>1259</v>
      </c>
      <c r="G182" s="10" t="s">
        <v>1173</v>
      </c>
      <c r="H182" s="10" t="s">
        <v>1262</v>
      </c>
      <c r="I182" s="10" t="str">
        <f t="shared" si="0"/>
        <v>si-LK</v>
      </c>
      <c r="J182" s="1" t="s">
        <v>1263</v>
      </c>
      <c r="K182" s="10" t="s">
        <v>1262</v>
      </c>
    </row>
    <row r="183" spans="1:11">
      <c r="A183" s="3" t="s">
        <v>1264</v>
      </c>
      <c r="E183" s="5" t="s">
        <v>1265</v>
      </c>
      <c r="F183" s="5" t="s">
        <v>1266</v>
      </c>
      <c r="G183" s="10" t="s">
        <v>1267</v>
      </c>
      <c r="H183" s="10" t="s">
        <v>959</v>
      </c>
      <c r="I183" s="10" t="str">
        <f t="shared" si="0"/>
        <v>smj-SE</v>
      </c>
      <c r="J183" s="1" t="s">
        <v>960</v>
      </c>
      <c r="K183" s="10" t="s">
        <v>959</v>
      </c>
    </row>
    <row r="184" spans="1:11">
      <c r="A184" s="3" t="s">
        <v>1268</v>
      </c>
      <c r="E184" s="5" t="s">
        <v>1269</v>
      </c>
      <c r="F184" s="5" t="s">
        <v>1271</v>
      </c>
      <c r="G184" s="10" t="s">
        <v>1267</v>
      </c>
      <c r="H184" s="10" t="s">
        <v>400</v>
      </c>
      <c r="I184" s="10" t="str">
        <f t="shared" si="0"/>
        <v>se-SE</v>
      </c>
      <c r="J184" s="1" t="s">
        <v>401</v>
      </c>
      <c r="K184" s="10" t="s">
        <v>400</v>
      </c>
    </row>
    <row r="185" spans="1:11">
      <c r="A185" s="3" t="s">
        <v>1277</v>
      </c>
      <c r="E185" s="5" t="s">
        <v>1279</v>
      </c>
      <c r="F185" s="5" t="s">
        <v>1281</v>
      </c>
      <c r="G185" s="10" t="s">
        <v>1267</v>
      </c>
      <c r="H185" s="10" t="s">
        <v>972</v>
      </c>
      <c r="I185" s="10" t="str">
        <f t="shared" si="0"/>
        <v>sma-SE</v>
      </c>
      <c r="J185" s="1" t="s">
        <v>973</v>
      </c>
      <c r="K185" s="10" t="s">
        <v>972</v>
      </c>
    </row>
    <row r="186" spans="1:11">
      <c r="A186" s="3" t="s">
        <v>1283</v>
      </c>
      <c r="E186" s="5" t="s">
        <v>1285</v>
      </c>
      <c r="F186" s="5" t="s">
        <v>1286</v>
      </c>
      <c r="G186" s="10" t="s">
        <v>1267</v>
      </c>
      <c r="H186" s="10" t="s">
        <v>413</v>
      </c>
      <c r="I186" s="10" t="str">
        <f t="shared" si="0"/>
        <v>sv-SE</v>
      </c>
      <c r="J186" s="1" t="s">
        <v>160</v>
      </c>
      <c r="K186" s="10" t="s">
        <v>413</v>
      </c>
    </row>
    <row r="187" spans="1:11">
      <c r="A187" s="3" t="s">
        <v>1288</v>
      </c>
      <c r="E187" s="5" t="s">
        <v>1290</v>
      </c>
      <c r="F187" s="5" t="s">
        <v>1292</v>
      </c>
      <c r="G187" s="10" t="s">
        <v>250</v>
      </c>
      <c r="H187" s="10" t="s">
        <v>151</v>
      </c>
      <c r="I187" s="10" t="str">
        <f t="shared" si="0"/>
        <v>fr-CH</v>
      </c>
      <c r="J187" s="1" t="s">
        <v>152</v>
      </c>
      <c r="K187" s="10" t="s">
        <v>151</v>
      </c>
    </row>
    <row r="188" spans="1:11">
      <c r="A188" s="3" t="s">
        <v>1296</v>
      </c>
      <c r="E188" s="5" t="s">
        <v>1297</v>
      </c>
      <c r="F188" s="5" t="s">
        <v>1298</v>
      </c>
      <c r="G188" s="10" t="s">
        <v>250</v>
      </c>
      <c r="H188" s="10" t="s">
        <v>103</v>
      </c>
      <c r="I188" s="10" t="str">
        <f t="shared" si="0"/>
        <v>de-CH</v>
      </c>
      <c r="J188" s="1" t="s">
        <v>104</v>
      </c>
      <c r="K188" s="10" t="s">
        <v>103</v>
      </c>
    </row>
    <row r="189" spans="1:11">
      <c r="A189" s="3" t="s">
        <v>1303</v>
      </c>
      <c r="E189" s="5" t="s">
        <v>1305</v>
      </c>
      <c r="F189" s="5" t="s">
        <v>1306</v>
      </c>
      <c r="G189" s="10" t="s">
        <v>250</v>
      </c>
      <c r="H189" s="10" t="s">
        <v>681</v>
      </c>
      <c r="I189" s="10" t="str">
        <f t="shared" si="0"/>
        <v>it-CH</v>
      </c>
      <c r="J189" s="1" t="s">
        <v>682</v>
      </c>
      <c r="K189" s="10" t="s">
        <v>681</v>
      </c>
    </row>
    <row r="190" spans="1:11">
      <c r="A190" s="3" t="s">
        <v>1311</v>
      </c>
      <c r="E190" s="5" t="s">
        <v>1313</v>
      </c>
      <c r="F190" s="5" t="s">
        <v>1314</v>
      </c>
      <c r="G190" s="10" t="s">
        <v>250</v>
      </c>
      <c r="H190" s="10" t="s">
        <v>1315</v>
      </c>
      <c r="I190" s="10" t="str">
        <f t="shared" si="0"/>
        <v>rm-CH</v>
      </c>
      <c r="J190" s="1" t="s">
        <v>1316</v>
      </c>
      <c r="K190" s="10" t="s">
        <v>1315</v>
      </c>
    </row>
    <row r="191" spans="1:11">
      <c r="A191" s="3" t="s">
        <v>1317</v>
      </c>
      <c r="E191" s="5" t="s">
        <v>1318</v>
      </c>
      <c r="F191" s="5" t="s">
        <v>1319</v>
      </c>
      <c r="G191" s="10" t="s">
        <v>1320</v>
      </c>
      <c r="H191" s="10" t="s">
        <v>70</v>
      </c>
      <c r="I191" s="10" t="str">
        <f t="shared" si="0"/>
        <v>ar-SY</v>
      </c>
      <c r="J191" s="1" t="s">
        <v>33</v>
      </c>
      <c r="K191" s="10" t="s">
        <v>70</v>
      </c>
    </row>
    <row r="192" spans="1:11">
      <c r="A192" s="3" t="s">
        <v>1329</v>
      </c>
      <c r="E192" s="5" t="s">
        <v>1330</v>
      </c>
      <c r="F192" s="5" t="s">
        <v>1331</v>
      </c>
      <c r="G192" s="10" t="s">
        <v>1320</v>
      </c>
      <c r="H192" s="10" t="s">
        <v>1332</v>
      </c>
      <c r="I192" s="10" t="str">
        <f t="shared" si="0"/>
        <v>syr-SY</v>
      </c>
      <c r="J192" s="1" t="s">
        <v>1334</v>
      </c>
      <c r="K192" s="10" t="s">
        <v>1332</v>
      </c>
    </row>
    <row r="193" spans="1:11">
      <c r="A193" s="3" t="s">
        <v>1336</v>
      </c>
      <c r="E193" s="5" t="s">
        <v>1337</v>
      </c>
      <c r="F193" s="5" t="s">
        <v>1338</v>
      </c>
      <c r="G193" s="10" t="s">
        <v>1339</v>
      </c>
      <c r="H193" s="10" t="s">
        <v>514</v>
      </c>
      <c r="I193" s="10" t="str">
        <f t="shared" si="0"/>
        <v>zh-TW</v>
      </c>
      <c r="J193" s="1" t="s">
        <v>516</v>
      </c>
      <c r="K193" s="10" t="s">
        <v>514</v>
      </c>
    </row>
    <row r="194" spans="1:11">
      <c r="A194" s="3" t="s">
        <v>1342</v>
      </c>
      <c r="E194" s="5" t="s">
        <v>1343</v>
      </c>
      <c r="F194" s="5" t="s">
        <v>1344</v>
      </c>
      <c r="G194" s="10" t="s">
        <v>1345</v>
      </c>
      <c r="H194" s="10" t="s">
        <v>1347</v>
      </c>
      <c r="I194" s="10" t="str">
        <f t="shared" si="0"/>
        <v>tg-TJ</v>
      </c>
      <c r="J194" s="1" t="s">
        <v>1350</v>
      </c>
      <c r="K194" s="10" t="s">
        <v>1347</v>
      </c>
    </row>
    <row r="195" spans="1:11">
      <c r="A195" s="3" t="s">
        <v>1352</v>
      </c>
      <c r="E195" s="5" t="s">
        <v>1353</v>
      </c>
      <c r="F195" s="5" t="s">
        <v>1354</v>
      </c>
      <c r="G195" s="10" t="s">
        <v>1355</v>
      </c>
      <c r="H195" s="10" t="s">
        <v>1356</v>
      </c>
      <c r="I195" s="10" t="str">
        <f t="shared" si="0"/>
        <v>th-TH</v>
      </c>
      <c r="J195" s="1" t="s">
        <v>1357</v>
      </c>
      <c r="K195" s="10" t="s">
        <v>1356</v>
      </c>
    </row>
    <row r="196" spans="1:11">
      <c r="A196" s="3" t="s">
        <v>1359</v>
      </c>
      <c r="E196" s="5" t="s">
        <v>1360</v>
      </c>
      <c r="F196" s="5" t="s">
        <v>1361</v>
      </c>
      <c r="G196" s="10" t="s">
        <v>1362</v>
      </c>
      <c r="H196" s="10" t="s">
        <v>97</v>
      </c>
      <c r="I196" s="10" t="str">
        <f t="shared" si="0"/>
        <v>en-TT</v>
      </c>
      <c r="J196" s="1" t="s">
        <v>44</v>
      </c>
      <c r="K196" s="10" t="s">
        <v>97</v>
      </c>
    </row>
    <row r="197" spans="1:11">
      <c r="A197" s="3" t="s">
        <v>1363</v>
      </c>
      <c r="E197" s="5" t="s">
        <v>1365</v>
      </c>
      <c r="F197" s="5" t="s">
        <v>1367</v>
      </c>
      <c r="G197" s="10" t="s">
        <v>1369</v>
      </c>
      <c r="H197" s="10" t="s">
        <v>70</v>
      </c>
      <c r="I197" s="10" t="str">
        <f t="shared" si="0"/>
        <v>ar-TN</v>
      </c>
      <c r="J197" s="1" t="s">
        <v>33</v>
      </c>
      <c r="K197" s="10" t="s">
        <v>70</v>
      </c>
    </row>
    <row r="198" spans="1:11">
      <c r="A198" s="3" t="s">
        <v>1371</v>
      </c>
      <c r="E198" s="5" t="s">
        <v>1372</v>
      </c>
      <c r="F198" s="5" t="s">
        <v>1373</v>
      </c>
      <c r="G198" s="10" t="s">
        <v>1375</v>
      </c>
      <c r="H198" s="10" t="s">
        <v>1377</v>
      </c>
      <c r="I198" s="10" t="str">
        <f t="shared" si="0"/>
        <v>tr-TR</v>
      </c>
      <c r="J198" s="1" t="s">
        <v>1378</v>
      </c>
      <c r="K198" s="10" t="s">
        <v>1377</v>
      </c>
    </row>
    <row r="199" spans="1:11">
      <c r="A199" s="3" t="s">
        <v>1379</v>
      </c>
      <c r="E199" s="5" t="s">
        <v>1381</v>
      </c>
      <c r="F199" s="5" t="s">
        <v>1382</v>
      </c>
      <c r="G199" s="10" t="s">
        <v>1383</v>
      </c>
      <c r="H199" s="10" t="s">
        <v>1384</v>
      </c>
      <c r="I199" s="10" t="str">
        <f t="shared" si="0"/>
        <v>tk-TM</v>
      </c>
      <c r="J199" s="1" t="s">
        <v>1385</v>
      </c>
      <c r="K199" s="10" t="s">
        <v>1384</v>
      </c>
    </row>
    <row r="200" spans="1:11">
      <c r="A200" s="3" t="s">
        <v>1386</v>
      </c>
      <c r="E200" s="5" t="s">
        <v>1387</v>
      </c>
      <c r="F200" s="5" t="s">
        <v>1389</v>
      </c>
      <c r="G200" s="10" t="s">
        <v>1391</v>
      </c>
      <c r="H200" s="10" t="s">
        <v>70</v>
      </c>
      <c r="I200" s="10" t="str">
        <f t="shared" si="0"/>
        <v>ar-AE</v>
      </c>
      <c r="J200" s="1" t="s">
        <v>33</v>
      </c>
      <c r="K200" s="10" t="s">
        <v>70</v>
      </c>
    </row>
    <row r="201" spans="1:11">
      <c r="A201" s="3" t="s">
        <v>1394</v>
      </c>
      <c r="E201" s="5" t="s">
        <v>1395</v>
      </c>
      <c r="F201" s="5" t="s">
        <v>1397</v>
      </c>
      <c r="G201" s="10" t="s">
        <v>1398</v>
      </c>
      <c r="H201" s="10" t="s">
        <v>1399</v>
      </c>
      <c r="I201" s="10" t="str">
        <f t="shared" si="0"/>
        <v>uk-UA</v>
      </c>
      <c r="J201" s="1" t="s">
        <v>1400</v>
      </c>
      <c r="K201" s="10" t="s">
        <v>1399</v>
      </c>
    </row>
    <row r="202" spans="1:11">
      <c r="A202" s="3" t="s">
        <v>1401</v>
      </c>
      <c r="E202" s="5" t="s">
        <v>1402</v>
      </c>
      <c r="F202" s="5" t="s">
        <v>1403</v>
      </c>
      <c r="G202" s="10" t="s">
        <v>757</v>
      </c>
      <c r="H202" s="10" t="s">
        <v>97</v>
      </c>
      <c r="I202" s="10" t="str">
        <f t="shared" si="0"/>
        <v>en-GB</v>
      </c>
      <c r="J202" s="1" t="s">
        <v>44</v>
      </c>
      <c r="K202" s="10" t="s">
        <v>97</v>
      </c>
    </row>
    <row r="203" spans="1:11">
      <c r="A203" s="3" t="s">
        <v>1409</v>
      </c>
      <c r="E203" s="5" t="s">
        <v>1410</v>
      </c>
      <c r="F203" s="5" t="s">
        <v>1411</v>
      </c>
      <c r="G203" s="10" t="s">
        <v>757</v>
      </c>
      <c r="H203" s="10" t="s">
        <v>1412</v>
      </c>
      <c r="I203" s="10" t="str">
        <f t="shared" si="0"/>
        <v>gd-GB</v>
      </c>
      <c r="J203" s="1" t="s">
        <v>1414</v>
      </c>
      <c r="K203" s="10" t="s">
        <v>1412</v>
      </c>
    </row>
    <row r="204" spans="1:11">
      <c r="A204" s="3" t="s">
        <v>1417</v>
      </c>
      <c r="E204" s="5" t="s">
        <v>1418</v>
      </c>
      <c r="F204" s="5" t="s">
        <v>1419</v>
      </c>
      <c r="G204" s="10" t="s">
        <v>757</v>
      </c>
      <c r="H204" s="10" t="s">
        <v>1421</v>
      </c>
      <c r="I204" s="10" t="str">
        <f t="shared" si="0"/>
        <v>cy-GB</v>
      </c>
      <c r="J204" s="1" t="s">
        <v>1422</v>
      </c>
      <c r="K204" s="10" t="s">
        <v>1421</v>
      </c>
    </row>
    <row r="205" spans="1:11">
      <c r="A205" s="3" t="s">
        <v>1423</v>
      </c>
      <c r="E205" s="5" t="s">
        <v>1425</v>
      </c>
      <c r="F205" s="5" t="s">
        <v>1426</v>
      </c>
      <c r="G205" s="10" t="s">
        <v>1427</v>
      </c>
      <c r="H205" s="10" t="s">
        <v>97</v>
      </c>
      <c r="I205" s="10" t="str">
        <f t="shared" si="0"/>
        <v>en-US</v>
      </c>
      <c r="J205" s="1" t="s">
        <v>44</v>
      </c>
      <c r="K205" s="10" t="s">
        <v>97</v>
      </c>
    </row>
    <row r="206" spans="1:11">
      <c r="A206" s="3" t="s">
        <v>1429</v>
      </c>
      <c r="E206" s="5" t="s">
        <v>1430</v>
      </c>
      <c r="F206" s="5" t="s">
        <v>1431</v>
      </c>
      <c r="G206" s="10" t="s">
        <v>1427</v>
      </c>
      <c r="H206" s="10" t="s">
        <v>83</v>
      </c>
      <c r="I206" s="10" t="str">
        <f t="shared" si="0"/>
        <v>es-US</v>
      </c>
      <c r="J206" s="1" t="s">
        <v>86</v>
      </c>
      <c r="K206" s="10" t="s">
        <v>83</v>
      </c>
    </row>
    <row r="207" spans="1:11">
      <c r="A207" s="3" t="s">
        <v>1435</v>
      </c>
      <c r="E207" s="5" t="s">
        <v>1436</v>
      </c>
      <c r="F207" s="5" t="s">
        <v>1437</v>
      </c>
      <c r="G207" s="10" t="s">
        <v>1438</v>
      </c>
      <c r="H207" s="10" t="s">
        <v>83</v>
      </c>
      <c r="I207" s="10" t="str">
        <f t="shared" si="0"/>
        <v>es-UY</v>
      </c>
      <c r="J207" s="1" t="s">
        <v>86</v>
      </c>
      <c r="K207" s="10" t="s">
        <v>83</v>
      </c>
    </row>
    <row r="208" spans="1:11">
      <c r="A208" s="3" t="s">
        <v>1441</v>
      </c>
      <c r="E208" s="5" t="s">
        <v>1442</v>
      </c>
      <c r="F208" s="5" t="s">
        <v>1443</v>
      </c>
      <c r="G208" s="10" t="s">
        <v>1444</v>
      </c>
      <c r="H208" s="10" t="s">
        <v>1445</v>
      </c>
      <c r="I208" s="10" t="str">
        <f t="shared" si="0"/>
        <v>uz-UZ</v>
      </c>
      <c r="J208" s="1" t="s">
        <v>1446</v>
      </c>
      <c r="K208" s="10" t="s">
        <v>1445</v>
      </c>
    </row>
    <row r="209" spans="1:11">
      <c r="A209" s="3" t="s">
        <v>1448</v>
      </c>
      <c r="E209" s="5" t="s">
        <v>1449</v>
      </c>
      <c r="F209" s="5" t="s">
        <v>1443</v>
      </c>
      <c r="G209" s="10" t="s">
        <v>1444</v>
      </c>
      <c r="H209" s="10" t="s">
        <v>1450</v>
      </c>
      <c r="I209" s="10" t="str">
        <f t="shared" si="0"/>
        <v>uz-UZ</v>
      </c>
      <c r="J209" s="1" t="s">
        <v>1446</v>
      </c>
      <c r="K209" s="10" t="s">
        <v>1450</v>
      </c>
    </row>
    <row r="210" spans="1:11">
      <c r="A210" s="3" t="s">
        <v>1453</v>
      </c>
      <c r="E210" s="5" t="s">
        <v>1454</v>
      </c>
      <c r="F210" s="5" t="s">
        <v>1456</v>
      </c>
      <c r="G210" s="10" t="s">
        <v>1457</v>
      </c>
      <c r="H210" s="10" t="s">
        <v>1458</v>
      </c>
      <c r="I210" s="10" t="str">
        <f t="shared" si="0"/>
        <v>vi-VN</v>
      </c>
      <c r="J210" s="1" t="s">
        <v>1459</v>
      </c>
      <c r="K210" s="10" t="s">
        <v>1458</v>
      </c>
    </row>
    <row r="211" spans="1:11">
      <c r="A211" s="3" t="s">
        <v>1460</v>
      </c>
      <c r="E211" s="5" t="s">
        <v>1461</v>
      </c>
      <c r="F211" s="5" t="s">
        <v>1462</v>
      </c>
      <c r="G211" s="10" t="s">
        <v>1464</v>
      </c>
      <c r="H211" s="10" t="s">
        <v>70</v>
      </c>
      <c r="I211" s="10" t="str">
        <f t="shared" si="0"/>
        <v>ar-YE</v>
      </c>
      <c r="J211" s="1" t="s">
        <v>33</v>
      </c>
      <c r="K211" s="10" t="s">
        <v>70</v>
      </c>
    </row>
    <row r="212" spans="1:11">
      <c r="A212" s="3" t="s">
        <v>1468</v>
      </c>
      <c r="E212" s="5" t="s">
        <v>1470</v>
      </c>
      <c r="F212" s="5" t="s">
        <v>1471</v>
      </c>
      <c r="G212" s="10" t="s">
        <v>1473</v>
      </c>
      <c r="H212" s="10" t="s">
        <v>97</v>
      </c>
      <c r="I212" s="10" t="str">
        <f t="shared" si="0"/>
        <v>en-ZW</v>
      </c>
      <c r="J212" s="1" t="s">
        <v>44</v>
      </c>
      <c r="K212" s="10" t="s">
        <v>97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30"/>
  <sheetViews>
    <sheetView showGridLines="0" workbookViewId="0"/>
  </sheetViews>
  <sheetFormatPr defaultColWidth="14.44140625" defaultRowHeight="15.75" customHeight="1"/>
  <sheetData>
    <row r="1" spans="1:2">
      <c r="A1" s="14" t="s">
        <v>4</v>
      </c>
      <c r="B1" s="15" t="s">
        <v>1674</v>
      </c>
    </row>
    <row r="2" spans="1:2">
      <c r="A2" s="16" t="s">
        <v>32</v>
      </c>
      <c r="B2" s="17">
        <v>2</v>
      </c>
    </row>
    <row r="3" spans="1:2">
      <c r="A3" s="18" t="s">
        <v>58</v>
      </c>
      <c r="B3" s="19">
        <v>1</v>
      </c>
    </row>
    <row r="4" spans="1:2">
      <c r="A4" s="18" t="s">
        <v>68</v>
      </c>
      <c r="B4" s="19">
        <v>2</v>
      </c>
    </row>
    <row r="5" spans="1:2">
      <c r="A5" s="18" t="s">
        <v>82</v>
      </c>
      <c r="B5" s="19">
        <v>1</v>
      </c>
    </row>
    <row r="6" spans="1:2">
      <c r="A6" s="18" t="s">
        <v>65</v>
      </c>
      <c r="B6" s="19">
        <v>1</v>
      </c>
    </row>
    <row r="7" spans="1:2">
      <c r="A7" s="18" t="s">
        <v>96</v>
      </c>
      <c r="B7" s="19">
        <v>1</v>
      </c>
    </row>
    <row r="8" spans="1:2">
      <c r="A8" s="18" t="s">
        <v>102</v>
      </c>
      <c r="B8" s="19">
        <v>1</v>
      </c>
    </row>
    <row r="9" spans="1:2">
      <c r="A9" s="18" t="s">
        <v>108</v>
      </c>
      <c r="B9" s="19">
        <v>2</v>
      </c>
    </row>
    <row r="10" spans="1:2">
      <c r="A10" s="18" t="s">
        <v>120</v>
      </c>
      <c r="B10" s="19">
        <v>1</v>
      </c>
    </row>
    <row r="11" spans="1:2">
      <c r="A11" s="18" t="s">
        <v>126</v>
      </c>
      <c r="B11" s="19">
        <v>1</v>
      </c>
    </row>
    <row r="12" spans="1:2">
      <c r="A12" s="18" t="s">
        <v>133</v>
      </c>
      <c r="B12" s="19">
        <v>1</v>
      </c>
    </row>
    <row r="13" spans="1:2">
      <c r="A13" s="18" t="s">
        <v>142</v>
      </c>
      <c r="B13" s="19">
        <v>2</v>
      </c>
    </row>
    <row r="14" spans="1:2">
      <c r="A14" s="18" t="s">
        <v>158</v>
      </c>
      <c r="B14" s="19">
        <v>1</v>
      </c>
    </row>
    <row r="15" spans="1:2">
      <c r="A15" s="18" t="s">
        <v>165</v>
      </c>
      <c r="B15" s="19">
        <v>1</v>
      </c>
    </row>
    <row r="16" spans="1:2">
      <c r="A16" s="18" t="s">
        <v>171</v>
      </c>
      <c r="B16" s="19">
        <v>2</v>
      </c>
    </row>
    <row r="17" spans="1:2">
      <c r="A17" s="18" t="s">
        <v>172</v>
      </c>
      <c r="B17" s="19">
        <v>5</v>
      </c>
    </row>
    <row r="18" spans="1:2">
      <c r="A18" s="18" t="s">
        <v>216</v>
      </c>
      <c r="B18" s="19">
        <v>1</v>
      </c>
    </row>
    <row r="19" spans="1:2">
      <c r="A19" s="18" t="s">
        <v>225</v>
      </c>
      <c r="B19" s="19">
        <v>1</v>
      </c>
    </row>
    <row r="20" spans="1:2">
      <c r="A20" s="18" t="s">
        <v>219</v>
      </c>
      <c r="B20" s="19">
        <v>1</v>
      </c>
    </row>
    <row r="21" spans="1:2">
      <c r="A21" s="18" t="s">
        <v>240</v>
      </c>
      <c r="B21" s="19">
        <v>1</v>
      </c>
    </row>
    <row r="22" spans="1:2">
      <c r="A22" s="18" t="s">
        <v>249</v>
      </c>
      <c r="B22" s="19">
        <v>5</v>
      </c>
    </row>
    <row r="23" spans="1:2">
      <c r="A23" s="18" t="s">
        <v>278</v>
      </c>
      <c r="B23" s="19">
        <v>1</v>
      </c>
    </row>
    <row r="24" spans="1:2">
      <c r="A24" s="18" t="s">
        <v>284</v>
      </c>
      <c r="B24" s="19">
        <v>2</v>
      </c>
    </row>
    <row r="25" spans="1:2">
      <c r="A25" s="18" t="s">
        <v>298</v>
      </c>
      <c r="B25" s="19">
        <v>1</v>
      </c>
    </row>
    <row r="26" spans="1:2">
      <c r="A26" s="18" t="s">
        <v>304</v>
      </c>
      <c r="B26" s="19">
        <v>1</v>
      </c>
    </row>
    <row r="27" spans="1:2">
      <c r="A27" s="18" t="s">
        <v>311</v>
      </c>
      <c r="B27" s="19">
        <v>1</v>
      </c>
    </row>
    <row r="28" spans="1:2">
      <c r="A28" s="18" t="s">
        <v>318</v>
      </c>
      <c r="B28" s="19">
        <v>1</v>
      </c>
    </row>
    <row r="29" spans="1:2">
      <c r="A29" s="18" t="s">
        <v>327</v>
      </c>
      <c r="B29" s="19">
        <v>1</v>
      </c>
    </row>
    <row r="30" spans="1:2">
      <c r="A30" s="18" t="s">
        <v>336</v>
      </c>
      <c r="B30" s="19">
        <v>1</v>
      </c>
    </row>
    <row r="31" spans="1:2">
      <c r="A31" s="18" t="s">
        <v>340</v>
      </c>
      <c r="B31" s="19">
        <v>2</v>
      </c>
    </row>
    <row r="32" spans="1:2">
      <c r="A32" s="18" t="s">
        <v>350</v>
      </c>
      <c r="B32" s="19">
        <v>1</v>
      </c>
    </row>
    <row r="33" spans="1:2">
      <c r="A33" s="18" t="s">
        <v>355</v>
      </c>
      <c r="B33" s="19">
        <v>1</v>
      </c>
    </row>
    <row r="34" spans="1:2">
      <c r="A34" s="18" t="s">
        <v>360</v>
      </c>
      <c r="B34" s="19">
        <v>1</v>
      </c>
    </row>
    <row r="35" spans="1:2">
      <c r="A35" s="18" t="s">
        <v>367</v>
      </c>
      <c r="B35" s="19">
        <v>1</v>
      </c>
    </row>
    <row r="36" spans="1:2">
      <c r="A36" s="18" t="s">
        <v>376</v>
      </c>
      <c r="B36" s="19">
        <v>1</v>
      </c>
    </row>
    <row r="37" spans="1:2">
      <c r="A37" s="18" t="s">
        <v>383</v>
      </c>
      <c r="B37" s="19">
        <v>5</v>
      </c>
    </row>
    <row r="38" spans="1:2">
      <c r="A38" s="18" t="s">
        <v>419</v>
      </c>
      <c r="B38" s="19">
        <v>5</v>
      </c>
    </row>
    <row r="39" spans="1:2">
      <c r="A39" s="18" t="s">
        <v>450</v>
      </c>
      <c r="B39" s="19">
        <v>1</v>
      </c>
    </row>
    <row r="40" spans="1:2">
      <c r="A40" s="18" t="s">
        <v>457</v>
      </c>
      <c r="B40" s="19">
        <v>3</v>
      </c>
    </row>
    <row r="41" spans="1:2">
      <c r="A41" s="18" t="s">
        <v>479</v>
      </c>
      <c r="B41" s="19">
        <v>1</v>
      </c>
    </row>
    <row r="42" spans="1:2">
      <c r="A42" s="18" t="s">
        <v>486</v>
      </c>
      <c r="B42" s="19">
        <v>1</v>
      </c>
    </row>
    <row r="43" spans="1:2">
      <c r="A43" s="18" t="s">
        <v>494</v>
      </c>
      <c r="B43" s="19">
        <v>2</v>
      </c>
    </row>
    <row r="44" spans="1:2">
      <c r="A44" s="18" t="s">
        <v>507</v>
      </c>
      <c r="B44" s="19">
        <v>1</v>
      </c>
    </row>
    <row r="45" spans="1:2">
      <c r="A45" s="18" t="s">
        <v>513</v>
      </c>
      <c r="B45" s="19">
        <v>1</v>
      </c>
    </row>
    <row r="46" spans="1:2">
      <c r="A46" s="18" t="s">
        <v>522</v>
      </c>
      <c r="B46" s="19">
        <v>1</v>
      </c>
    </row>
    <row r="47" spans="1:2">
      <c r="A47" s="18" t="s">
        <v>40</v>
      </c>
      <c r="B47" s="19">
        <v>1</v>
      </c>
    </row>
    <row r="48" spans="1:2">
      <c r="A48" s="18" t="s">
        <v>535</v>
      </c>
      <c r="B48" s="19">
        <v>14</v>
      </c>
    </row>
    <row r="49" spans="1:2">
      <c r="A49" s="18" t="s">
        <v>628</v>
      </c>
      <c r="B49" s="19">
        <v>1</v>
      </c>
    </row>
    <row r="50" spans="1:2">
      <c r="A50" s="18" t="s">
        <v>638</v>
      </c>
      <c r="B50" s="19">
        <v>1</v>
      </c>
    </row>
    <row r="51" spans="1:2">
      <c r="A51" s="18" t="s">
        <v>644</v>
      </c>
      <c r="B51" s="19">
        <v>1</v>
      </c>
    </row>
    <row r="52" spans="1:2">
      <c r="A52" s="18" t="s">
        <v>652</v>
      </c>
      <c r="B52" s="19">
        <v>2</v>
      </c>
    </row>
    <row r="53" spans="1:2">
      <c r="A53" s="18" t="s">
        <v>664</v>
      </c>
      <c r="B53" s="19">
        <v>1</v>
      </c>
    </row>
    <row r="54" spans="1:2">
      <c r="A54" s="18" t="s">
        <v>671</v>
      </c>
      <c r="B54" s="19">
        <v>1</v>
      </c>
    </row>
    <row r="55" spans="1:2">
      <c r="A55" s="18" t="s">
        <v>678</v>
      </c>
      <c r="B55" s="19">
        <v>1</v>
      </c>
    </row>
    <row r="56" spans="1:2">
      <c r="A56" s="18" t="s">
        <v>686</v>
      </c>
      <c r="B56" s="19">
        <v>1</v>
      </c>
    </row>
    <row r="57" spans="1:2">
      <c r="A57" s="18" t="s">
        <v>693</v>
      </c>
      <c r="B57" s="19">
        <v>1</v>
      </c>
    </row>
    <row r="58" spans="1:2">
      <c r="A58" s="18" t="s">
        <v>700</v>
      </c>
      <c r="B58" s="19">
        <v>1</v>
      </c>
    </row>
    <row r="59" spans="1:2">
      <c r="A59" s="18" t="s">
        <v>706</v>
      </c>
      <c r="B59" s="19">
        <v>1</v>
      </c>
    </row>
    <row r="60" spans="1:2">
      <c r="A60" s="18" t="s">
        <v>713</v>
      </c>
      <c r="B60" s="19">
        <v>1</v>
      </c>
    </row>
    <row r="61" spans="1:2">
      <c r="A61" s="18" t="s">
        <v>722</v>
      </c>
      <c r="B61" s="19">
        <v>1</v>
      </c>
    </row>
    <row r="62" spans="1:2">
      <c r="A62" s="18" t="s">
        <v>730</v>
      </c>
      <c r="B62" s="19">
        <v>1</v>
      </c>
    </row>
    <row r="63" spans="1:2">
      <c r="A63" s="18" t="s">
        <v>736</v>
      </c>
      <c r="B63" s="19">
        <v>1</v>
      </c>
    </row>
    <row r="64" spans="1:2">
      <c r="A64" s="18" t="s">
        <v>744</v>
      </c>
      <c r="B64" s="19">
        <v>1</v>
      </c>
    </row>
    <row r="65" spans="1:2">
      <c r="A65" s="18" t="s">
        <v>752</v>
      </c>
      <c r="B65" s="19">
        <v>1</v>
      </c>
    </row>
    <row r="66" spans="1:2">
      <c r="A66" s="18" t="s">
        <v>761</v>
      </c>
      <c r="B66" s="19">
        <v>1</v>
      </c>
    </row>
    <row r="67" spans="1:2">
      <c r="A67" s="18" t="s">
        <v>765</v>
      </c>
      <c r="B67" s="19">
        <v>1</v>
      </c>
    </row>
    <row r="68" spans="1:2">
      <c r="A68" s="18" t="s">
        <v>131</v>
      </c>
      <c r="B68" s="19">
        <v>1</v>
      </c>
    </row>
    <row r="69" spans="1:2">
      <c r="A69" s="18" t="s">
        <v>774</v>
      </c>
      <c r="B69" s="19">
        <v>1</v>
      </c>
    </row>
    <row r="70" spans="1:2">
      <c r="A70" s="18" t="s">
        <v>783</v>
      </c>
      <c r="B70" s="19">
        <v>3</v>
      </c>
    </row>
    <row r="71" spans="1:2">
      <c r="A71" s="18" t="s">
        <v>800</v>
      </c>
      <c r="B71" s="19">
        <v>1</v>
      </c>
    </row>
    <row r="72" spans="1:2">
      <c r="A72" s="18" t="s">
        <v>806</v>
      </c>
      <c r="B72" s="19">
        <v>1</v>
      </c>
    </row>
    <row r="73" spans="1:2">
      <c r="A73" s="18" t="s">
        <v>814</v>
      </c>
      <c r="B73" s="19">
        <v>2</v>
      </c>
    </row>
    <row r="74" spans="1:2">
      <c r="A74" s="18" t="s">
        <v>829</v>
      </c>
      <c r="B74" s="19">
        <v>1</v>
      </c>
    </row>
    <row r="75" spans="1:2">
      <c r="A75" s="18" t="s">
        <v>839</v>
      </c>
      <c r="B75" s="19">
        <v>1</v>
      </c>
    </row>
    <row r="76" spans="1:2">
      <c r="A76" s="18" t="s">
        <v>848</v>
      </c>
      <c r="B76" s="19">
        <v>1</v>
      </c>
    </row>
    <row r="77" spans="1:2">
      <c r="A77" s="18" t="s">
        <v>854</v>
      </c>
      <c r="B77" s="19">
        <v>1</v>
      </c>
    </row>
    <row r="78" spans="1:2">
      <c r="A78" s="18" t="s">
        <v>861</v>
      </c>
      <c r="B78" s="19">
        <v>2</v>
      </c>
    </row>
    <row r="79" spans="1:2">
      <c r="A79" s="18" t="s">
        <v>869</v>
      </c>
      <c r="B79" s="19">
        <v>1</v>
      </c>
    </row>
    <row r="80" spans="1:2">
      <c r="A80" s="18" t="s">
        <v>877</v>
      </c>
      <c r="B80" s="19">
        <v>1</v>
      </c>
    </row>
    <row r="81" spans="1:2">
      <c r="A81" s="18" t="s">
        <v>886</v>
      </c>
      <c r="B81" s="19">
        <v>2</v>
      </c>
    </row>
    <row r="82" spans="1:2">
      <c r="A82" s="18" t="s">
        <v>902</v>
      </c>
      <c r="B82" s="19">
        <v>2</v>
      </c>
    </row>
    <row r="83" spans="1:2">
      <c r="A83" s="18" t="s">
        <v>916</v>
      </c>
      <c r="B83" s="19">
        <v>1</v>
      </c>
    </row>
    <row r="84" spans="1:2">
      <c r="A84" s="18" t="s">
        <v>924</v>
      </c>
      <c r="B84" s="19">
        <v>3</v>
      </c>
    </row>
    <row r="85" spans="1:2">
      <c r="A85" s="18" t="s">
        <v>190</v>
      </c>
      <c r="B85" s="19">
        <v>5</v>
      </c>
    </row>
    <row r="86" spans="1:2">
      <c r="A86" s="18" t="s">
        <v>977</v>
      </c>
      <c r="B86" s="19">
        <v>1</v>
      </c>
    </row>
    <row r="87" spans="1:2">
      <c r="A87" s="18" t="s">
        <v>983</v>
      </c>
      <c r="B87" s="19">
        <v>1</v>
      </c>
    </row>
    <row r="88" spans="1:2">
      <c r="A88" s="18" t="s">
        <v>990</v>
      </c>
      <c r="B88" s="19">
        <v>1</v>
      </c>
    </row>
    <row r="89" spans="1:2">
      <c r="A89" s="18" t="s">
        <v>994</v>
      </c>
      <c r="B89" s="19">
        <v>5</v>
      </c>
    </row>
    <row r="90" spans="1:2">
      <c r="A90" s="18" t="s">
        <v>1028</v>
      </c>
      <c r="B90" s="19">
        <v>2</v>
      </c>
    </row>
    <row r="91" spans="1:2">
      <c r="A91" s="18" t="s">
        <v>1041</v>
      </c>
      <c r="B91" s="19">
        <v>1</v>
      </c>
    </row>
    <row r="92" spans="1:2">
      <c r="A92" s="18" t="s">
        <v>1048</v>
      </c>
      <c r="B92" s="19">
        <v>1</v>
      </c>
    </row>
    <row r="93" spans="1:2">
      <c r="A93" s="18" t="s">
        <v>1056</v>
      </c>
      <c r="B93" s="19">
        <v>1</v>
      </c>
    </row>
    <row r="94" spans="1:2">
      <c r="A94" s="18" t="s">
        <v>1062</v>
      </c>
      <c r="B94" s="19">
        <v>1</v>
      </c>
    </row>
    <row r="95" spans="1:2">
      <c r="A95" s="18" t="s">
        <v>1067</v>
      </c>
      <c r="B95" s="19">
        <v>1</v>
      </c>
    </row>
    <row r="96" spans="1:2">
      <c r="A96" s="18" t="s">
        <v>1072</v>
      </c>
      <c r="B96" s="19">
        <v>1</v>
      </c>
    </row>
    <row r="97" spans="1:2">
      <c r="A97" s="18" t="s">
        <v>1081</v>
      </c>
      <c r="B97" s="19">
        <v>1</v>
      </c>
    </row>
    <row r="98" spans="1:2">
      <c r="A98" s="18" t="s">
        <v>1085</v>
      </c>
      <c r="B98" s="19">
        <v>1</v>
      </c>
    </row>
    <row r="99" spans="1:2">
      <c r="A99" s="18" t="s">
        <v>1093</v>
      </c>
      <c r="B99" s="19">
        <v>4</v>
      </c>
    </row>
    <row r="100" spans="1:2">
      <c r="A100" s="18" t="s">
        <v>1121</v>
      </c>
      <c r="B100" s="19">
        <v>1</v>
      </c>
    </row>
    <row r="101" spans="1:2">
      <c r="A101" s="18" t="s">
        <v>1132</v>
      </c>
      <c r="B101" s="19">
        <v>1</v>
      </c>
    </row>
    <row r="102" spans="1:2">
      <c r="A102" s="18" t="s">
        <v>1137</v>
      </c>
      <c r="B102" s="19">
        <v>1</v>
      </c>
    </row>
    <row r="103" spans="1:2">
      <c r="A103" s="18" t="s">
        <v>1145</v>
      </c>
      <c r="B103" s="19">
        <v>2</v>
      </c>
    </row>
    <row r="104" spans="1:2">
      <c r="A104" s="18" t="s">
        <v>1155</v>
      </c>
      <c r="B104" s="19">
        <v>2</v>
      </c>
    </row>
    <row r="105" spans="1:2">
      <c r="A105" s="18" t="s">
        <v>1166</v>
      </c>
      <c r="B105" s="19">
        <v>2</v>
      </c>
    </row>
    <row r="106" spans="1:2">
      <c r="A106" s="18" t="s">
        <v>1175</v>
      </c>
      <c r="B106" s="19">
        <v>1</v>
      </c>
    </row>
    <row r="107" spans="1:2">
      <c r="A107" s="18" t="s">
        <v>1183</v>
      </c>
      <c r="B107" s="19">
        <v>1</v>
      </c>
    </row>
    <row r="108" spans="1:2">
      <c r="A108" s="18" t="s">
        <v>1191</v>
      </c>
      <c r="B108" s="19">
        <v>6</v>
      </c>
    </row>
    <row r="109" spans="1:2">
      <c r="A109" s="18" t="s">
        <v>661</v>
      </c>
      <c r="B109" s="19">
        <v>4</v>
      </c>
    </row>
    <row r="110" spans="1:2">
      <c r="A110" s="18" t="s">
        <v>1173</v>
      </c>
      <c r="B110" s="19">
        <v>1</v>
      </c>
    </row>
    <row r="111" spans="1:2">
      <c r="A111" s="18" t="s">
        <v>1267</v>
      </c>
      <c r="B111" s="19">
        <v>4</v>
      </c>
    </row>
    <row r="112" spans="1:2">
      <c r="A112" s="18" t="s">
        <v>250</v>
      </c>
      <c r="B112" s="19">
        <v>4</v>
      </c>
    </row>
    <row r="113" spans="1:2">
      <c r="A113" s="18" t="s">
        <v>1320</v>
      </c>
      <c r="B113" s="19">
        <v>2</v>
      </c>
    </row>
    <row r="114" spans="1:2">
      <c r="A114" s="18" t="s">
        <v>1339</v>
      </c>
      <c r="B114" s="19">
        <v>1</v>
      </c>
    </row>
    <row r="115" spans="1:2">
      <c r="A115" s="18" t="s">
        <v>1345</v>
      </c>
      <c r="B115" s="19">
        <v>1</v>
      </c>
    </row>
    <row r="116" spans="1:2">
      <c r="A116" s="18" t="s">
        <v>1355</v>
      </c>
      <c r="B116" s="19">
        <v>1</v>
      </c>
    </row>
    <row r="117" spans="1:2">
      <c r="A117" s="18" t="s">
        <v>1362</v>
      </c>
      <c r="B117" s="19">
        <v>1</v>
      </c>
    </row>
    <row r="118" spans="1:2">
      <c r="A118" s="18" t="s">
        <v>1369</v>
      </c>
      <c r="B118" s="19">
        <v>1</v>
      </c>
    </row>
    <row r="119" spans="1:2">
      <c r="A119" s="18" t="s">
        <v>1375</v>
      </c>
      <c r="B119" s="19">
        <v>1</v>
      </c>
    </row>
    <row r="120" spans="1:2">
      <c r="A120" s="18" t="s">
        <v>1383</v>
      </c>
      <c r="B120" s="19">
        <v>1</v>
      </c>
    </row>
    <row r="121" spans="1:2">
      <c r="A121" s="18" t="s">
        <v>1391</v>
      </c>
      <c r="B121" s="19">
        <v>1</v>
      </c>
    </row>
    <row r="122" spans="1:2">
      <c r="A122" s="18" t="s">
        <v>1398</v>
      </c>
      <c r="B122" s="19">
        <v>1</v>
      </c>
    </row>
    <row r="123" spans="1:2">
      <c r="A123" s="18" t="s">
        <v>757</v>
      </c>
      <c r="B123" s="19">
        <v>3</v>
      </c>
    </row>
    <row r="124" spans="1:2">
      <c r="A124" s="18" t="s">
        <v>1427</v>
      </c>
      <c r="B124" s="19">
        <v>2</v>
      </c>
    </row>
    <row r="125" spans="1:2">
      <c r="A125" s="18" t="s">
        <v>1438</v>
      </c>
      <c r="B125" s="19">
        <v>1</v>
      </c>
    </row>
    <row r="126" spans="1:2">
      <c r="A126" s="18" t="s">
        <v>1444</v>
      </c>
      <c r="B126" s="19">
        <v>2</v>
      </c>
    </row>
    <row r="127" spans="1:2">
      <c r="A127" s="18" t="s">
        <v>1457</v>
      </c>
      <c r="B127" s="19">
        <v>1</v>
      </c>
    </row>
    <row r="128" spans="1:2">
      <c r="A128" s="18" t="s">
        <v>1464</v>
      </c>
      <c r="B128" s="19">
        <v>1</v>
      </c>
    </row>
    <row r="129" spans="1:2">
      <c r="A129" s="18" t="s">
        <v>1473</v>
      </c>
      <c r="B129" s="19">
        <v>1</v>
      </c>
    </row>
    <row r="130" spans="1:2">
      <c r="A130" s="20" t="s">
        <v>1692</v>
      </c>
      <c r="B130" s="2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codes+languagesMain</vt:lpstr>
      <vt:lpstr>codes+languages2</vt:lpstr>
      <vt:lpstr>codes+languagesSimple</vt:lpstr>
      <vt:lpstr>languages count per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Al-Shaibani</cp:lastModifiedBy>
  <dcterms:modified xsi:type="dcterms:W3CDTF">2020-10-19T03:43:23Z</dcterms:modified>
</cp:coreProperties>
</file>