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<sst xmlns="http://schemas.openxmlformats.org/spreadsheetml/2006/main" count="165" uniqueCount="104">
  <si>
    <t>TP11 – Caméra CMOS</t>
  </si>
  <si>
    <t>PREPARATION</t>
  </si>
  <si>
    <t>P2</t>
  </si>
  <si>
    <t>FW</t>
  </si>
  <si>
    <t>e-</t>
  </si>
  <si>
    <t>CAN max</t>
  </si>
  <si>
    <t>ADU</t>
  </si>
  <si>
    <t>Gain</t>
  </si>
  <si>
    <t>e-/ADU</t>
  </si>
  <si>
    <t>P3</t>
  </si>
  <si>
    <t>Signal max</t>
  </si>
  <si>
    <t>Bruit photon</t>
  </si>
  <si>
    <t>RSB</t>
  </si>
  <si>
    <t>RSB_dB</t>
  </si>
  <si>
    <t>dB</t>
  </si>
  <si>
    <t>RSB_th</t>
  </si>
  <si>
    <t>P4</t>
  </si>
  <si>
    <t>rendement</t>
  </si>
  <si>
    <t>Lambda</t>
  </si>
  <si>
    <t>nm</t>
  </si>
  <si>
    <t>Dpixel</t>
  </si>
  <si>
    <t>um</t>
  </si>
  <si>
    <t>En photon</t>
  </si>
  <si>
    <t>J</t>
  </si>
  <si>
    <t>Spixel</t>
  </si>
  <si>
    <t>m2</t>
  </si>
  <si>
    <t>En total</t>
  </si>
  <si>
    <t>J/cm2</t>
  </si>
  <si>
    <t>Flux </t>
  </si>
  <si>
    <t>ph</t>
  </si>
  <si>
    <t>Nb e- </t>
  </si>
  <si>
    <t>Vs</t>
  </si>
  <si>
    <t>P5</t>
  </si>
  <si>
    <t>Fact Matlab</t>
  </si>
  <si>
    <t>Bruit de lecture</t>
  </si>
  <si>
    <t>Q1</t>
  </si>
  <si>
    <t>BL</t>
  </si>
  <si>
    <t>Ti </t>
  </si>
  <si>
    <t>us</t>
  </si>
  <si>
    <t>Moyenne 8b</t>
  </si>
  <si>
    <t>Moyenne</t>
  </si>
  <si>
    <t>Moyenne spatiale de tous les points dans la zone d'intérêt</t>
  </si>
  <si>
    <t>Ecart-type spatial</t>
  </si>
  <si>
    <t>Q2</t>
  </si>
  <si>
    <t>ET 8b</t>
  </si>
  <si>
    <t>ET</t>
  </si>
  <si>
    <t>Signal obscurité</t>
  </si>
  <si>
    <t>Q3</t>
  </si>
  <si>
    <t>DS theo</t>
  </si>
  <si>
    <t>ADU/s</t>
  </si>
  <si>
    <t>Ti</t>
  </si>
  <si>
    <t>Matlab</t>
  </si>
  <si>
    <t>ADU-lecture</t>
  </si>
  <si>
    <t>ADU theo</t>
  </si>
  <si>
    <t>ET Matlab</t>
  </si>
  <si>
    <t>ET ADU</t>
  </si>
  <si>
    <t>ET^2</t>
  </si>
  <si>
    <t>ET^2–lecture</t>
  </si>
  <si>
    <t>DS obtenu</t>
  </si>
  <si>
    <t>Température &lt; 25 ??</t>
  </si>
  <si>
    <t>Q4</t>
  </si>
  <si>
    <t>DSNU theo</t>
  </si>
  <si>
    <t>DSNU obt</t>
  </si>
  <si>
    <t>Linéarité</t>
  </si>
  <si>
    <t>Q5</t>
  </si>
  <si>
    <t>Il y a saturation à partir d'un certain temps d'intégration</t>
  </si>
  <si>
    <t>SAT</t>
  </si>
  <si>
    <t>Q6</t>
  </si>
  <si>
    <t>Le capteur est linéaire (avant saturation)</t>
  </si>
  <si>
    <t>Bruit de photons</t>
  </si>
  <si>
    <t>Q7</t>
  </si>
  <si>
    <t>RSB dB</t>
  </si>
  <si>
    <t>La variance varie linéairement en fonction du signal moyen (enfin presque)</t>
  </si>
  <si>
    <t>Q8</t>
  </si>
  <si>
    <t>Bruit ergodique et stationnaire, donc si tous les pixels étaient identiques, les moyennes temporelles et spatiales devraient être identiques</t>
  </si>
  <si>
    <t>Matthieu Boffety </t>
  </si>
  <si>
    <t>Q9</t>
  </si>
  <si>
    <t>Gain P1</t>
  </si>
  <si>
    <t>Coefficient de la pente de la droite obtenue</t>
  </si>
  <si>
    <t>Binning</t>
  </si>
  <si>
    <t>Q10</t>
  </si>
  <si>
    <t>Par un binning de NxN pixels, on multiplie le signal par N2 et le bruit par N (si le bruit est bien en sqrt(N).</t>
  </si>
  <si>
    <t>On obtient alors un gain de N sur le RSB</t>
  </si>
  <si>
    <t>RSB sans bin</t>
  </si>
  <si>
    <t>Oups...</t>
  </si>
  <si>
    <t>Réponse spectrale</t>
  </si>
  <si>
    <t>Q11</t>
  </si>
  <si>
    <t>Sphd</t>
  </si>
  <si>
    <t>cm2</t>
  </si>
  <si>
    <t>Alim = 22 V</t>
  </si>
  <si>
    <t>Iphd</t>
  </si>
  <si>
    <t>nA</t>
  </si>
  <si>
    <t>I = 2.2 A</t>
  </si>
  <si>
    <t>Slambda</t>
  </si>
  <si>
    <t>A/W</t>
  </si>
  <si>
    <t>nW</t>
  </si>
  <si>
    <t>Eclairement</t>
  </si>
  <si>
    <t>nW / cm2</t>
  </si>
  <si>
    <t>Ti = 1 s</t>
  </si>
  <si>
    <t>Rep Spec</t>
  </si>
  <si>
    <t>ADU/nJ/cm2</t>
  </si>
  <si>
    <t>Rep Theo</t>
  </si>
  <si>
    <t>ADU2</t>
  </si>
  <si>
    <t>Rend quant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</si>
</sst>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b val="true"/>
      <i val="true"/>
      <sz val="10"/>
      <color rgb="FFFF3333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808080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Signal d'obscurité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ADU-lecture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0</c:v>
                </c:pt>
                <c:pt idx="1">
                  <c:v>1.28</c:v>
                </c:pt>
                <c:pt idx="2">
                  <c:v>3.6</c:v>
                </c:pt>
                <c:pt idx="3">
                  <c:v>5.48</c:v>
                </c:pt>
                <c:pt idx="4">
                  <c:v>7.48</c:v>
                </c:pt>
                <c:pt idx="5">
                  <c:v>11.48</c:v>
                </c:pt>
                <c:pt idx="6">
                  <c:v>15.48</c:v>
                </c:pt>
              </c:numCache>
            </c:numRef>
          </c:y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ADU theo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Sheet1!$B$37:$H$37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48</c:v>
                </c:pt>
              </c:numCache>
            </c:numRef>
          </c:yVal>
        </c:ser>
        <c:axId val="62693741"/>
        <c:axId val="93141592"/>
      </c:scatterChart>
      <c:valAx>
        <c:axId val="62693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Temps intégration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141592"/>
        <c:crossesAt val="0"/>
      </c:valAx>
      <c:valAx>
        <c:axId val="93141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Niveau de gris (ADU)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6937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Linéarité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ADU-lecture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Sheet1!$B$58:$J$58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</c:numCache>
            </c:numRef>
          </c:xVal>
          <c:yVal>
            <c:numRef>
              <c:f>Sheet1!$B$61:$J$61</c:f>
              <c:numCache>
                <c:formatCode>General</c:formatCode>
                <c:ptCount val="9"/>
                <c:pt idx="0">
                  <c:v>0</c:v>
                </c:pt>
                <c:pt idx="1">
                  <c:v>117.6</c:v>
                </c:pt>
                <c:pt idx="2">
                  <c:v>240</c:v>
                </c:pt>
                <c:pt idx="3">
                  <c:v>360.8</c:v>
                </c:pt>
                <c:pt idx="4">
                  <c:v>481.2</c:v>
                </c:pt>
                <c:pt idx="5">
                  <c:v>721.6</c:v>
                </c:pt>
                <c:pt idx="6">
                  <c:v>842.4</c:v>
                </c:pt>
                <c:pt idx="7">
                  <c:v>962.8</c:v>
                </c:pt>
                <c:pt idx="8">
                  <c:v>987.6</c:v>
                </c:pt>
              </c:numCache>
            </c:numRef>
          </c:yVal>
        </c:ser>
        <c:axId val="97822650"/>
        <c:axId val="30281594"/>
      </c:scatterChart>
      <c:valAx>
        <c:axId val="97822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Temsp intégration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281594"/>
        <c:crossesAt val="0"/>
      </c:valAx>
      <c:valAx>
        <c:axId val="30281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Niveau de gris (ADU)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8226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Variance temporelle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Sheet1!$A$87</c:f>
              <c:strCache>
                <c:ptCount val="1"/>
                <c:pt idx="0">
                  <c:v>ET^2–lecture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Sheet1!$B$82:$E$82</c:f>
              <c:numCache>
                <c:formatCode>General</c:formatCode>
                <c:ptCount val="4"/>
                <c:pt idx="0">
                  <c:v>0</c:v>
                </c:pt>
                <c:pt idx="1">
                  <c:v>118</c:v>
                </c:pt>
                <c:pt idx="2">
                  <c:v>239.6</c:v>
                </c:pt>
                <c:pt idx="3">
                  <c:v>483.6</c:v>
                </c:pt>
              </c:numCache>
            </c:numRef>
          </c:xVal>
          <c:yVal>
            <c:numRef>
              <c:f>Sheet1!$B$87:$E$87</c:f>
              <c:numCache>
                <c:formatCode>General</c:formatCode>
                <c:ptCount val="4"/>
                <c:pt idx="0">
                  <c:v>0</c:v>
                </c:pt>
                <c:pt idx="1">
                  <c:v>14.5408</c:v>
                </c:pt>
                <c:pt idx="2">
                  <c:v>31.672</c:v>
                </c:pt>
                <c:pt idx="3">
                  <c:v>48.832</c:v>
                </c:pt>
              </c:numCache>
            </c:numRef>
          </c:yVal>
        </c:ser>
        <c:axId val="23869510"/>
        <c:axId val="18695896"/>
      </c:scatterChart>
      <c:valAx>
        <c:axId val="23869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Moyenne temporelle (ADU)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695896"/>
        <c:crossesAt val="0"/>
      </c:valAx>
      <c:valAx>
        <c:axId val="18695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Variance temporelle (ADU2)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695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Niveau de gris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ADU-lecture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Sheet1!$B$128:$F$128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xVal>
          <c:yVal>
            <c:numRef>
              <c:f>Sheet1!$B$136:$F$136</c:f>
              <c:numCache>
                <c:formatCode>General</c:formatCode>
                <c:ptCount val="5"/>
                <c:pt idx="0">
                  <c:v>38.112</c:v>
                </c:pt>
                <c:pt idx="1">
                  <c:v>82.112</c:v>
                </c:pt>
                <c:pt idx="2">
                  <c:v>96.512</c:v>
                </c:pt>
                <c:pt idx="3">
                  <c:v>76.912</c:v>
                </c:pt>
                <c:pt idx="4">
                  <c:v>39.512</c:v>
                </c:pt>
              </c:numCache>
            </c:numRef>
          </c:yVal>
        </c:ser>
        <c:axId val="25443586"/>
        <c:axId val="25849280"/>
      </c:scatterChart>
      <c:valAx>
        <c:axId val="2544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Longueur d'onde (nm)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849280"/>
        <c:crossesAt val="0"/>
      </c:valAx>
      <c:valAx>
        <c:axId val="25849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Niveau de gris (ADU)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435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Reponse spectrale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Sheet1!$A$138</c:f>
              <c:strCache>
                <c:ptCount val="1"/>
                <c:pt idx="0">
                  <c:v>Rep Spec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Sheet1!$B$128:$F$128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xVal>
          <c:yVal>
            <c:numRef>
              <c:f>Sheet1!$B$138:$F$138</c:f>
              <c:numCache>
                <c:formatCode>General</c:formatCode>
                <c:ptCount val="5"/>
                <c:pt idx="0">
                  <c:v>31.1825454545454</c:v>
                </c:pt>
                <c:pt idx="1">
                  <c:v>60.6914782608696</c:v>
                </c:pt>
                <c:pt idx="2">
                  <c:v>64.3413333333333</c:v>
                </c:pt>
                <c:pt idx="3">
                  <c:v>49.7665882352941</c:v>
                </c:pt>
                <c:pt idx="4">
                  <c:v>33.7931578947368</c:v>
                </c:pt>
              </c:numCache>
            </c:numRef>
          </c:yVal>
        </c:ser>
        <c:ser>
          <c:idx val="1"/>
          <c:order val="1"/>
          <c:tx>
            <c:strRef>
              <c:f>Sheet1!$A$139</c:f>
              <c:strCache>
                <c:ptCount val="1"/>
                <c:pt idx="0">
                  <c:v>Rep Theo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Sheet1!$B$128:$F$128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xVal>
          <c:yVal>
            <c:numRef>
              <c:f>Sheet1!$B$139:$F$139</c:f>
              <c:numCache>
                <c:formatCode>General</c:formatCode>
                <c:ptCount val="5"/>
                <c:pt idx="0">
                  <c:v>40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15</c:v>
                </c:pt>
              </c:numCache>
            </c:numRef>
          </c:yVal>
        </c:ser>
        <c:axId val="16331826"/>
        <c:axId val="54717867"/>
      </c:scatterChart>
      <c:valAx>
        <c:axId val="16331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Longueur d'onde (nm)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717867"/>
        <c:crossesAt val="0"/>
      </c:valAx>
      <c:valAx>
        <c:axId val="54717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Niveau de gris (ADU)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33182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179640</xdr:colOff>
      <xdr:row>32</xdr:row>
      <xdr:rowOff>38520</xdr:rowOff>
    </xdr:from>
    <xdr:to>
      <xdr:col>17</xdr:col>
      <xdr:colOff>251280</xdr:colOff>
      <xdr:row>52</xdr:row>
      <xdr:rowOff>29160</xdr:rowOff>
    </xdr:to>
    <xdr:graphicFrame>
      <xdr:nvGraphicFramePr>
        <xdr:cNvPr id="0" name=""/>
        <xdr:cNvGraphicFramePr/>
      </xdr:nvGraphicFramePr>
      <xdr:xfrm>
        <a:off x="8938080" y="5240160"/>
        <a:ext cx="5761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36360</xdr:colOff>
      <xdr:row>55</xdr:row>
      <xdr:rowOff>36000</xdr:rowOff>
    </xdr:from>
    <xdr:to>
      <xdr:col>17</xdr:col>
      <xdr:colOff>106560</xdr:colOff>
      <xdr:row>75</xdr:row>
      <xdr:rowOff>24480</xdr:rowOff>
    </xdr:to>
    <xdr:graphicFrame>
      <xdr:nvGraphicFramePr>
        <xdr:cNvPr id="1" name=""/>
        <xdr:cNvGraphicFramePr/>
      </xdr:nvGraphicFramePr>
      <xdr:xfrm>
        <a:off x="8794800" y="8976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60840</xdr:colOff>
      <xdr:row>77</xdr:row>
      <xdr:rowOff>57960</xdr:rowOff>
    </xdr:from>
    <xdr:to>
      <xdr:col>17</xdr:col>
      <xdr:colOff>132480</xdr:colOff>
      <xdr:row>97</xdr:row>
      <xdr:rowOff>48600</xdr:rowOff>
    </xdr:to>
    <xdr:graphicFrame>
      <xdr:nvGraphicFramePr>
        <xdr:cNvPr id="2" name=""/>
        <xdr:cNvGraphicFramePr/>
      </xdr:nvGraphicFramePr>
      <xdr:xfrm>
        <a:off x="8819280" y="12574800"/>
        <a:ext cx="5761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137880</xdr:colOff>
      <xdr:row>126</xdr:row>
      <xdr:rowOff>86400</xdr:rowOff>
    </xdr:from>
    <xdr:to>
      <xdr:col>14</xdr:col>
      <xdr:colOff>650160</xdr:colOff>
      <xdr:row>146</xdr:row>
      <xdr:rowOff>67320</xdr:rowOff>
    </xdr:to>
    <xdr:graphicFrame>
      <xdr:nvGraphicFramePr>
        <xdr:cNvPr id="3" name=""/>
        <xdr:cNvGraphicFramePr/>
      </xdr:nvGraphicFramePr>
      <xdr:xfrm>
        <a:off x="6899040" y="20568960"/>
        <a:ext cx="576072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197280</xdr:colOff>
      <xdr:row>147</xdr:row>
      <xdr:rowOff>86760</xdr:rowOff>
    </xdr:from>
    <xdr:to>
      <xdr:col>14</xdr:col>
      <xdr:colOff>709560</xdr:colOff>
      <xdr:row>167</xdr:row>
      <xdr:rowOff>67680</xdr:rowOff>
    </xdr:to>
    <xdr:graphicFrame>
      <xdr:nvGraphicFramePr>
        <xdr:cNvPr id="4" name=""/>
        <xdr:cNvGraphicFramePr/>
      </xdr:nvGraphicFramePr>
      <xdr:xfrm>
        <a:off x="6958440" y="23982840"/>
        <a:ext cx="576072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6"/>
  <sheetViews>
    <sheetView windowProtection="false"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C138" activeCellId="0" sqref="C138"/>
    </sheetView>
  </sheetViews>
  <sheetFormatPr defaultRowHeight="12.8"/>
  <cols>
    <col collapsed="false" hidden="false" max="1" min="1" style="0" width="11.5663265306122"/>
    <col collapsed="false" hidden="false" max="2" min="2" style="0" width="10.969387755102"/>
    <col collapsed="false" hidden="false" max="5" min="3" style="0" width="11.5204081632653"/>
    <col collapsed="false" hidden="false" max="6" min="6" style="0" width="14.3826530612245"/>
    <col collapsed="false" hidden="false" max="7" min="7" style="0" width="12.8316326530612"/>
    <col collapsed="false" hidden="false" max="8" min="8" style="0" width="11.5204081632653"/>
    <col collapsed="false" hidden="false" max="9" min="9" style="0" width="16.7857142857143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3</v>
      </c>
      <c r="B4" s="4" t="n">
        <v>12000</v>
      </c>
      <c r="C4" s="0" t="s">
        <v>4</v>
      </c>
    </row>
    <row r="5" customFormat="false" ht="12.8" hidden="false" customHeight="false" outlineLevel="0" collapsed="false">
      <c r="A5" s="0" t="s">
        <v>5</v>
      </c>
      <c r="B5" s="4" t="n">
        <v>1024</v>
      </c>
      <c r="C5" s="0" t="s">
        <v>6</v>
      </c>
    </row>
    <row r="6" customFormat="false" ht="12.8" hidden="false" customHeight="false" outlineLevel="0" collapsed="false">
      <c r="A6" s="5" t="s">
        <v>7</v>
      </c>
      <c r="B6" s="6" t="n">
        <f aca="false">B4/B5</f>
        <v>11.71875</v>
      </c>
      <c r="C6" s="5" t="s">
        <v>8</v>
      </c>
    </row>
    <row r="7" customFormat="false" ht="12.8" hidden="false" customHeight="false" outlineLevel="0" collapsed="false">
      <c r="A7" s="3" t="s">
        <v>9</v>
      </c>
      <c r="B7" s="3"/>
      <c r="C7" s="3"/>
      <c r="D7" s="3"/>
      <c r="E7" s="3"/>
      <c r="F7" s="3"/>
      <c r="G7" s="3"/>
      <c r="H7" s="3"/>
      <c r="I7" s="3"/>
    </row>
    <row r="8" customFormat="false" ht="12.8" hidden="false" customHeight="false" outlineLevel="0" collapsed="false">
      <c r="A8" s="0" t="s">
        <v>10</v>
      </c>
      <c r="B8" s="4" t="n">
        <v>12000</v>
      </c>
      <c r="C8" s="0" t="s">
        <v>4</v>
      </c>
    </row>
    <row r="9" customFormat="false" ht="12.8" hidden="false" customHeight="false" outlineLevel="0" collapsed="false">
      <c r="A9" s="0" t="s">
        <v>11</v>
      </c>
      <c r="B9" s="4" t="n">
        <f aca="false">SQRT(B8)</f>
        <v>109.544511501033</v>
      </c>
      <c r="C9" s="0" t="s">
        <v>4</v>
      </c>
    </row>
    <row r="10" customFormat="false" ht="12.8" hidden="false" customHeight="false" outlineLevel="0" collapsed="false">
      <c r="A10" s="0" t="s">
        <v>12</v>
      </c>
      <c r="B10" s="4" t="n">
        <f aca="false">B8/B9</f>
        <v>109.544511501033</v>
      </c>
    </row>
    <row r="11" customFormat="false" ht="12.8" hidden="false" customHeight="false" outlineLevel="0" collapsed="false">
      <c r="A11" s="5" t="s">
        <v>13</v>
      </c>
      <c r="B11" s="6" t="n">
        <f aca="false">20*LOG(B10)</f>
        <v>40.7918124604762</v>
      </c>
      <c r="C11" s="5" t="s">
        <v>14</v>
      </c>
      <c r="D11" s="5" t="s">
        <v>15</v>
      </c>
      <c r="E11" s="5" t="n">
        <v>41</v>
      </c>
      <c r="F11" s="5" t="s">
        <v>14</v>
      </c>
    </row>
    <row r="12" customFormat="false" ht="12.8" hidden="false" customHeight="false" outlineLevel="0" collapsed="false">
      <c r="A12" s="3" t="s">
        <v>16</v>
      </c>
      <c r="B12" s="3"/>
      <c r="C12" s="3"/>
      <c r="D12" s="3"/>
      <c r="E12" s="3"/>
      <c r="F12" s="3"/>
      <c r="G12" s="3"/>
      <c r="H12" s="3"/>
      <c r="I12" s="3"/>
    </row>
    <row r="13" customFormat="false" ht="12.8" hidden="false" customHeight="false" outlineLevel="0" collapsed="false">
      <c r="A13" s="0" t="s">
        <v>17</v>
      </c>
      <c r="B13" s="4" t="n">
        <v>0.6</v>
      </c>
      <c r="E13" s="0" t="s">
        <v>18</v>
      </c>
      <c r="F13" s="4" t="n">
        <v>600</v>
      </c>
      <c r="G13" s="0" t="s">
        <v>19</v>
      </c>
    </row>
    <row r="14" customFormat="false" ht="12.8" hidden="false" customHeight="false" outlineLevel="0" collapsed="false">
      <c r="A14" s="0" t="s">
        <v>20</v>
      </c>
      <c r="B14" s="4" t="n">
        <v>5.3</v>
      </c>
      <c r="C14" s="0" t="s">
        <v>21</v>
      </c>
      <c r="E14" s="0" t="s">
        <v>22</v>
      </c>
      <c r="F14" s="7" t="n">
        <f aca="false">6.63*1E-034*299792458/(F13*0.000000001)</f>
        <v>3.3127066609E-019</v>
      </c>
      <c r="G14" s="0" t="s">
        <v>23</v>
      </c>
    </row>
    <row r="15" customFormat="false" ht="12.8" hidden="false" customHeight="false" outlineLevel="0" collapsed="false">
      <c r="A15" s="0" t="s">
        <v>24</v>
      </c>
      <c r="B15" s="7" t="n">
        <f aca="false">(B14*0.000001)^2</f>
        <v>2.809E-011</v>
      </c>
      <c r="C15" s="0" t="s">
        <v>25</v>
      </c>
      <c r="E15" s="0" t="s">
        <v>26</v>
      </c>
      <c r="F15" s="7" t="n">
        <v>1E-009</v>
      </c>
      <c r="G15" s="0" t="s">
        <v>27</v>
      </c>
    </row>
    <row r="16" customFormat="false" ht="12.8" hidden="false" customHeight="false" outlineLevel="0" collapsed="false">
      <c r="A16" s="8" t="s">
        <v>28</v>
      </c>
      <c r="B16" s="9" t="n">
        <f aca="false">F15*B15*10000/F14</f>
        <v>847.947098110054</v>
      </c>
      <c r="C16" s="0" t="s">
        <v>29</v>
      </c>
      <c r="E16" s="8" t="s">
        <v>30</v>
      </c>
      <c r="F16" s="9" t="n">
        <f aca="false">B16*B13</f>
        <v>508.768258866032</v>
      </c>
      <c r="G16" s="0" t="s">
        <v>4</v>
      </c>
    </row>
    <row r="17" customFormat="false" ht="12.8" hidden="false" customHeight="false" outlineLevel="0" collapsed="false">
      <c r="A17" s="5" t="s">
        <v>31</v>
      </c>
      <c r="B17" s="6" t="n">
        <f aca="false">F16/B6</f>
        <v>43.4148914232347</v>
      </c>
      <c r="C17" s="10" t="s">
        <v>6</v>
      </c>
    </row>
    <row r="18" customFormat="false" ht="12.8" hidden="false" customHeight="false" outlineLevel="0" collapsed="false">
      <c r="A18" s="3" t="s">
        <v>32</v>
      </c>
      <c r="B18" s="3"/>
      <c r="C18" s="3"/>
      <c r="D18" s="3"/>
      <c r="E18" s="3"/>
      <c r="F18" s="3"/>
      <c r="G18" s="3"/>
      <c r="H18" s="3"/>
      <c r="I18" s="3"/>
    </row>
    <row r="19" customFormat="false" ht="12.8" hidden="false" customHeight="false" outlineLevel="0" collapsed="false">
      <c r="A19" s="10" t="s">
        <v>33</v>
      </c>
      <c r="B19" s="5" t="n">
        <v>4</v>
      </c>
      <c r="C19" s="10"/>
    </row>
    <row r="20" customFormat="false" ht="12.8" hidden="false" customHeight="false" outlineLevel="0" collapsed="false">
      <c r="A20" s="2" t="s">
        <v>34</v>
      </c>
      <c r="B20" s="2"/>
      <c r="C20" s="2"/>
      <c r="D20" s="2"/>
      <c r="E20" s="2"/>
      <c r="F20" s="2"/>
      <c r="G20" s="2"/>
      <c r="H20" s="2"/>
      <c r="I20" s="2"/>
    </row>
    <row r="21" customFormat="false" ht="12.8" hidden="false" customHeight="false" outlineLevel="0" collapsed="false">
      <c r="A21" s="3" t="s">
        <v>35</v>
      </c>
      <c r="B21" s="3"/>
      <c r="C21" s="3"/>
      <c r="D21" s="3"/>
      <c r="E21" s="3"/>
      <c r="F21" s="3"/>
      <c r="G21" s="3"/>
      <c r="H21" s="3"/>
      <c r="I21" s="3"/>
    </row>
    <row r="22" customFormat="false" ht="12.8" hidden="false" customHeight="false" outlineLevel="0" collapsed="false">
      <c r="A22" s="0" t="s">
        <v>36</v>
      </c>
      <c r="B22" s="4" t="n">
        <v>255</v>
      </c>
      <c r="E22" s="0" t="s">
        <v>37</v>
      </c>
      <c r="F22" s="0" t="n">
        <v>9</v>
      </c>
      <c r="G22" s="0" t="s">
        <v>38</v>
      </c>
    </row>
    <row r="23" customFormat="false" ht="12.8" hidden="false" customHeight="false" outlineLevel="0" collapsed="false">
      <c r="A23" s="0" t="s">
        <v>39</v>
      </c>
      <c r="B23" s="4" t="n">
        <v>6.84</v>
      </c>
    </row>
    <row r="24" customFormat="false" ht="12.8" hidden="false" customHeight="false" outlineLevel="0" collapsed="false">
      <c r="A24" s="5" t="s">
        <v>40</v>
      </c>
      <c r="B24" s="6" t="n">
        <f aca="false">B23*B19</f>
        <v>27.36</v>
      </c>
      <c r="C24" s="5" t="s">
        <v>6</v>
      </c>
      <c r="E24" s="8"/>
      <c r="F24" s="8"/>
      <c r="G24" s="8"/>
    </row>
    <row r="25" customFormat="false" ht="12.8" hidden="false" customHeight="false" outlineLevel="0" collapsed="false">
      <c r="B25" s="4" t="n">
        <f aca="false">B24*B6</f>
        <v>320.625</v>
      </c>
      <c r="C25" s="0" t="s">
        <v>4</v>
      </c>
    </row>
    <row r="27" customFormat="false" ht="12.8" hidden="false" customHeight="false" outlineLevel="0" collapsed="false">
      <c r="B27" s="0" t="s">
        <v>41</v>
      </c>
    </row>
    <row r="28" customFormat="false" ht="12.8" hidden="false" customHeight="false" outlineLevel="0" collapsed="false">
      <c r="B28" s="0" t="s">
        <v>42</v>
      </c>
    </row>
    <row r="29" customFormat="false" ht="12.8" hidden="false" customHeight="false" outlineLevel="0" collapsed="false">
      <c r="A29" s="3" t="s">
        <v>43</v>
      </c>
      <c r="B29" s="3"/>
      <c r="C29" s="3"/>
      <c r="D29" s="3"/>
      <c r="E29" s="3"/>
      <c r="F29" s="3"/>
      <c r="G29" s="3"/>
      <c r="H29" s="3"/>
      <c r="I29" s="3"/>
    </row>
    <row r="30" customFormat="false" ht="12.8" hidden="false" customHeight="false" outlineLevel="0" collapsed="false">
      <c r="A30" s="0" t="s">
        <v>44</v>
      </c>
      <c r="B30" s="4" t="n">
        <v>0.38</v>
      </c>
    </row>
    <row r="31" customFormat="false" ht="12.8" hidden="false" customHeight="false" outlineLevel="0" collapsed="false">
      <c r="A31" s="5" t="s">
        <v>45</v>
      </c>
      <c r="B31" s="6" t="n">
        <f aca="false">B30*B19</f>
        <v>1.52</v>
      </c>
      <c r="C31" s="5" t="s">
        <v>6</v>
      </c>
    </row>
    <row r="32" customFormat="false" ht="12.8" hidden="false" customHeight="false" outlineLevel="0" collapsed="false">
      <c r="B32" s="4" t="n">
        <f aca="false">B31*B6</f>
        <v>17.8125</v>
      </c>
      <c r="C32" s="0" t="s">
        <v>4</v>
      </c>
    </row>
    <row r="33" customFormat="false" ht="12.8" hidden="false" customHeight="false" outlineLevel="0" collapsed="false">
      <c r="A33" s="2" t="s">
        <v>46</v>
      </c>
      <c r="B33" s="2"/>
      <c r="C33" s="2"/>
      <c r="D33" s="2"/>
      <c r="E33" s="2"/>
      <c r="F33" s="2"/>
      <c r="G33" s="2"/>
      <c r="H33" s="2"/>
      <c r="I33" s="2"/>
    </row>
    <row r="34" customFormat="false" ht="12.8" hidden="false" customHeight="false" outlineLevel="0" collapsed="false">
      <c r="A34" s="3" t="s">
        <v>47</v>
      </c>
      <c r="B34" s="3"/>
      <c r="C34" s="3"/>
      <c r="D34" s="3"/>
      <c r="E34" s="3"/>
      <c r="F34" s="3"/>
      <c r="G34" s="3"/>
      <c r="H34" s="3"/>
      <c r="I34" s="3"/>
    </row>
    <row r="35" customFormat="false" ht="12.8" hidden="false" customHeight="false" outlineLevel="0" collapsed="false">
      <c r="A35" s="5" t="s">
        <v>48</v>
      </c>
      <c r="B35" s="6" t="n">
        <v>24</v>
      </c>
      <c r="C35" s="5" t="s">
        <v>49</v>
      </c>
    </row>
    <row r="36" customFormat="false" ht="12.8" hidden="false" customHeight="false" outlineLevel="0" collapsed="false">
      <c r="B36" s="4"/>
    </row>
    <row r="37" customFormat="false" ht="12.8" hidden="false" customHeight="false" outlineLevel="0" collapsed="false">
      <c r="A37" s="11" t="s">
        <v>50</v>
      </c>
      <c r="B37" s="12" t="n">
        <v>0</v>
      </c>
      <c r="C37" s="12" t="n">
        <v>0.25</v>
      </c>
      <c r="D37" s="12" t="n">
        <v>0.5</v>
      </c>
      <c r="E37" s="12" t="n">
        <v>0.75</v>
      </c>
      <c r="F37" s="12" t="n">
        <v>1</v>
      </c>
      <c r="G37" s="12" t="n">
        <v>1.5</v>
      </c>
      <c r="H37" s="12" t="n">
        <v>2</v>
      </c>
    </row>
    <row r="38" customFormat="false" ht="12.8" hidden="false" customHeight="false" outlineLevel="0" collapsed="false">
      <c r="A38" s="11" t="s">
        <v>51</v>
      </c>
      <c r="B38" s="12" t="n">
        <v>6.83</v>
      </c>
      <c r="C38" s="12" t="n">
        <v>7.15</v>
      </c>
      <c r="D38" s="12" t="n">
        <v>7.73</v>
      </c>
      <c r="E38" s="12" t="n">
        <v>8.2</v>
      </c>
      <c r="F38" s="12" t="n">
        <v>8.7</v>
      </c>
      <c r="G38" s="12" t="n">
        <v>9.7</v>
      </c>
      <c r="H38" s="12" t="n">
        <v>10.7</v>
      </c>
    </row>
    <row r="39" customFormat="false" ht="12.8" hidden="false" customHeight="false" outlineLevel="0" collapsed="false">
      <c r="A39" s="11" t="s">
        <v>6</v>
      </c>
      <c r="B39" s="12" t="n">
        <f aca="false">B38*$B$19</f>
        <v>27.32</v>
      </c>
      <c r="C39" s="12" t="n">
        <f aca="false">C38*$B$19</f>
        <v>28.6</v>
      </c>
      <c r="D39" s="12" t="n">
        <f aca="false">D38*$B$19</f>
        <v>30.92</v>
      </c>
      <c r="E39" s="12" t="n">
        <f aca="false">E38*$B$19</f>
        <v>32.8</v>
      </c>
      <c r="F39" s="12" t="n">
        <f aca="false">F38*$B$19</f>
        <v>34.8</v>
      </c>
      <c r="G39" s="12" t="n">
        <f aca="false">G38*$B$19</f>
        <v>38.8</v>
      </c>
      <c r="H39" s="12" t="n">
        <f aca="false">H38*$B$19</f>
        <v>42.8</v>
      </c>
    </row>
    <row r="40" s="8" customFormat="true" ht="12.8" hidden="false" customHeight="false" outlineLevel="0" collapsed="false">
      <c r="A40" s="13" t="s">
        <v>52</v>
      </c>
      <c r="B40" s="14" t="n">
        <f aca="false">B39-$B$39</f>
        <v>0</v>
      </c>
      <c r="C40" s="14" t="n">
        <f aca="false">C39-$B$39</f>
        <v>1.28</v>
      </c>
      <c r="D40" s="14" t="n">
        <f aca="false">D39-$B$39</f>
        <v>3.6</v>
      </c>
      <c r="E40" s="14" t="n">
        <f aca="false">E39-$B$39</f>
        <v>5.48</v>
      </c>
      <c r="F40" s="14" t="n">
        <f aca="false">F39-$B$39</f>
        <v>7.48</v>
      </c>
      <c r="G40" s="14" t="n">
        <f aca="false">G39-$B$39</f>
        <v>11.48</v>
      </c>
      <c r="H40" s="14" t="n">
        <f aca="false">H39-$B$39</f>
        <v>15.48</v>
      </c>
    </row>
    <row r="41" s="8" customFormat="true" ht="12.8" hidden="false" customHeight="false" outlineLevel="0" collapsed="false">
      <c r="A41" s="11" t="s">
        <v>53</v>
      </c>
      <c r="B41" s="15" t="n">
        <f aca="false">$B$35*B37</f>
        <v>0</v>
      </c>
      <c r="C41" s="15" t="n">
        <f aca="false">$B$35*C37</f>
        <v>6</v>
      </c>
      <c r="D41" s="15" t="n">
        <f aca="false">$B$35*D37</f>
        <v>12</v>
      </c>
      <c r="E41" s="15" t="n">
        <f aca="false">$B$35*E37</f>
        <v>18</v>
      </c>
      <c r="F41" s="15" t="n">
        <f aca="false">$B$35*F37</f>
        <v>24</v>
      </c>
      <c r="G41" s="15" t="n">
        <f aca="false">$B$35*G37</f>
        <v>36</v>
      </c>
      <c r="H41" s="15" t="n">
        <f aca="false">$B$35*H37</f>
        <v>48</v>
      </c>
    </row>
    <row r="42" s="8" customFormat="true" ht="12.8" hidden="false" customHeight="false" outlineLevel="0" collapsed="false">
      <c r="B42" s="9"/>
      <c r="C42" s="9"/>
      <c r="D42" s="9"/>
      <c r="E42" s="9"/>
      <c r="F42" s="9"/>
      <c r="G42" s="9"/>
      <c r="H42" s="9"/>
    </row>
    <row r="43" customFormat="false" ht="12.8" hidden="false" customHeight="false" outlineLevel="0" collapsed="false">
      <c r="A43" s="11" t="s">
        <v>54</v>
      </c>
      <c r="B43" s="12" t="n">
        <v>0.38</v>
      </c>
      <c r="C43" s="12" t="n">
        <v>0.38</v>
      </c>
      <c r="D43" s="12" t="n">
        <v>0.46</v>
      </c>
      <c r="E43" s="12" t="n">
        <v>0.42</v>
      </c>
      <c r="F43" s="12" t="n">
        <v>0.49</v>
      </c>
      <c r="G43" s="12" t="n">
        <v>0.52</v>
      </c>
      <c r="H43" s="12" t="n">
        <v>0.56</v>
      </c>
    </row>
    <row r="44" customFormat="false" ht="12.8" hidden="false" customHeight="false" outlineLevel="0" collapsed="false">
      <c r="A44" s="11" t="s">
        <v>55</v>
      </c>
      <c r="B44" s="12" t="n">
        <f aca="false">B43*$B$19</f>
        <v>1.52</v>
      </c>
      <c r="C44" s="12" t="n">
        <f aca="false">C43*$B$19</f>
        <v>1.52</v>
      </c>
      <c r="D44" s="12" t="n">
        <f aca="false">D43*$B$19</f>
        <v>1.84</v>
      </c>
      <c r="E44" s="12" t="n">
        <f aca="false">E43*$B$19</f>
        <v>1.68</v>
      </c>
      <c r="F44" s="12" t="n">
        <f aca="false">F43*$B$19</f>
        <v>1.96</v>
      </c>
      <c r="G44" s="12" t="n">
        <f aca="false">G43*$B$19</f>
        <v>2.08</v>
      </c>
      <c r="H44" s="12" t="n">
        <f aca="false">H43*$B$19</f>
        <v>2.24</v>
      </c>
    </row>
    <row r="45" customFormat="false" ht="12.8" hidden="false" customHeight="false" outlineLevel="0" collapsed="false">
      <c r="A45" s="11" t="s">
        <v>56</v>
      </c>
      <c r="B45" s="12" t="n">
        <f aca="false">B44*B44</f>
        <v>2.3104</v>
      </c>
      <c r="C45" s="12" t="n">
        <f aca="false">C44*C44</f>
        <v>2.3104</v>
      </c>
      <c r="D45" s="12" t="n">
        <f aca="false">D44*D44</f>
        <v>3.3856</v>
      </c>
      <c r="E45" s="12" t="n">
        <f aca="false">E44*E44</f>
        <v>2.8224</v>
      </c>
      <c r="F45" s="12" t="n">
        <f aca="false">F44*F44</f>
        <v>3.8416</v>
      </c>
      <c r="G45" s="12" t="n">
        <f aca="false">G44*G44</f>
        <v>4.3264</v>
      </c>
      <c r="H45" s="12" t="n">
        <f aca="false">H44*H44</f>
        <v>5.0176</v>
      </c>
    </row>
    <row r="46" s="8" customFormat="true" ht="12.8" hidden="false" customHeight="false" outlineLevel="0" collapsed="false">
      <c r="A46" s="13" t="s">
        <v>57</v>
      </c>
      <c r="B46" s="14" t="n">
        <f aca="false">B45-$B$45</f>
        <v>0</v>
      </c>
      <c r="C46" s="14" t="n">
        <f aca="false">C45-$B$45</f>
        <v>0</v>
      </c>
      <c r="D46" s="14" t="n">
        <f aca="false">D45-$B$45</f>
        <v>1.0752</v>
      </c>
      <c r="E46" s="14" t="n">
        <f aca="false">E45-$B$45</f>
        <v>0.512</v>
      </c>
      <c r="F46" s="14" t="n">
        <f aca="false">F45-$B$45</f>
        <v>1.5312</v>
      </c>
      <c r="G46" s="14" t="n">
        <f aca="false">G45-$B$45</f>
        <v>2.016</v>
      </c>
      <c r="H46" s="14" t="n">
        <f aca="false">H45-$B$45</f>
        <v>2.7072</v>
      </c>
    </row>
    <row r="47" s="8" customFormat="true" ht="12.8" hidden="false" customHeight="false" outlineLevel="0" collapsed="false">
      <c r="A47" s="0"/>
      <c r="B47" s="4"/>
      <c r="C47" s="0"/>
      <c r="D47" s="0"/>
      <c r="E47" s="0"/>
      <c r="F47" s="0"/>
      <c r="G47" s="0"/>
      <c r="H47" s="0"/>
    </row>
    <row r="48" customFormat="false" ht="12.8" hidden="false" customHeight="false" outlineLevel="0" collapsed="false">
      <c r="A48" s="16" t="s">
        <v>58</v>
      </c>
      <c r="B48" s="17" t="n">
        <f aca="false">F40</f>
        <v>7.48</v>
      </c>
      <c r="C48" s="16" t="s">
        <v>49</v>
      </c>
      <c r="E48" s="0" t="s">
        <v>59</v>
      </c>
    </row>
    <row r="49" customFormat="false" ht="12.8" hidden="false" customHeight="false" outlineLevel="0" collapsed="false">
      <c r="A49" s="3" t="s">
        <v>60</v>
      </c>
      <c r="B49" s="3"/>
      <c r="C49" s="3"/>
      <c r="D49" s="3"/>
      <c r="E49" s="3"/>
      <c r="F49" s="3"/>
      <c r="G49" s="3"/>
      <c r="H49" s="3"/>
      <c r="I49" s="3"/>
    </row>
    <row r="50" customFormat="false" ht="12.8" hidden="false" customHeight="false" outlineLevel="0" collapsed="false">
      <c r="A50" s="5" t="s">
        <v>61</v>
      </c>
      <c r="B50" s="6" t="n">
        <v>6</v>
      </c>
      <c r="C50" s="5" t="s">
        <v>49</v>
      </c>
    </row>
    <row r="51" customFormat="false" ht="12.8" hidden="false" customHeight="false" outlineLevel="0" collapsed="false">
      <c r="B51" s="4"/>
    </row>
    <row r="52" customFormat="false" ht="12.8" hidden="false" customHeight="false" outlineLevel="0" collapsed="false">
      <c r="A52" s="16" t="s">
        <v>62</v>
      </c>
      <c r="B52" s="17" t="n">
        <f aca="false">F46</f>
        <v>1.5312</v>
      </c>
      <c r="C52" s="16" t="s">
        <v>49</v>
      </c>
      <c r="E52" s="0" t="s">
        <v>59</v>
      </c>
    </row>
    <row r="56" customFormat="false" ht="12.8" hidden="false" customHeight="false" outlineLevel="0" collapsed="false">
      <c r="A56" s="2" t="s">
        <v>63</v>
      </c>
      <c r="B56" s="2"/>
      <c r="C56" s="2"/>
      <c r="D56" s="2"/>
      <c r="E56" s="2"/>
      <c r="F56" s="2"/>
      <c r="G56" s="2"/>
      <c r="H56" s="2"/>
      <c r="I56" s="2"/>
    </row>
    <row r="57" customFormat="false" ht="12.8" hidden="false" customHeight="false" outlineLevel="0" collapsed="false">
      <c r="A57" s="3" t="s">
        <v>64</v>
      </c>
      <c r="B57" s="3"/>
      <c r="C57" s="3"/>
      <c r="D57" s="3"/>
      <c r="E57" s="3"/>
      <c r="F57" s="3"/>
      <c r="G57" s="3"/>
      <c r="H57" s="3"/>
      <c r="I57" s="3"/>
    </row>
    <row r="58" customFormat="false" ht="12.8" hidden="false" customHeight="false" outlineLevel="0" collapsed="false">
      <c r="A58" s="11" t="s">
        <v>50</v>
      </c>
      <c r="B58" s="12" t="n">
        <v>0</v>
      </c>
      <c r="C58" s="12" t="n">
        <v>0.25</v>
      </c>
      <c r="D58" s="12" t="n">
        <v>0.5</v>
      </c>
      <c r="E58" s="12" t="n">
        <v>0.75</v>
      </c>
      <c r="F58" s="12" t="n">
        <v>1</v>
      </c>
      <c r="G58" s="12" t="n">
        <v>1.5</v>
      </c>
      <c r="H58" s="12" t="n">
        <v>1.75</v>
      </c>
      <c r="I58" s="12" t="n">
        <v>2</v>
      </c>
      <c r="J58" s="12" t="n">
        <v>2.25</v>
      </c>
    </row>
    <row r="59" customFormat="false" ht="12.8" hidden="false" customHeight="false" outlineLevel="0" collapsed="false">
      <c r="A59" s="11" t="s">
        <v>51</v>
      </c>
      <c r="B59" s="12" t="n">
        <v>8.1</v>
      </c>
      <c r="C59" s="12" t="n">
        <v>37.5</v>
      </c>
      <c r="D59" s="12" t="n">
        <v>68.1</v>
      </c>
      <c r="E59" s="12" t="n">
        <v>98.3</v>
      </c>
      <c r="F59" s="12" t="n">
        <v>128.4</v>
      </c>
      <c r="G59" s="12" t="n">
        <v>188.5</v>
      </c>
      <c r="H59" s="12" t="n">
        <v>218.7</v>
      </c>
      <c r="I59" s="12" t="n">
        <v>248.8</v>
      </c>
      <c r="J59" s="12" t="n">
        <v>255</v>
      </c>
    </row>
    <row r="60" customFormat="false" ht="12.8" hidden="false" customHeight="false" outlineLevel="0" collapsed="false">
      <c r="A60" s="11" t="s">
        <v>6</v>
      </c>
      <c r="B60" s="12" t="n">
        <f aca="false">B59*$B$19</f>
        <v>32.4</v>
      </c>
      <c r="C60" s="12" t="n">
        <f aca="false">C59*$B$19</f>
        <v>150</v>
      </c>
      <c r="D60" s="12" t="n">
        <f aca="false">D59*$B$19</f>
        <v>272.4</v>
      </c>
      <c r="E60" s="12" t="n">
        <f aca="false">E59*$B$19</f>
        <v>393.2</v>
      </c>
      <c r="F60" s="12" t="n">
        <f aca="false">F59*$B$19</f>
        <v>513.6</v>
      </c>
      <c r="G60" s="12" t="n">
        <f aca="false">G59*$B$19</f>
        <v>754</v>
      </c>
      <c r="H60" s="12" t="n">
        <f aca="false">H59*$B$19</f>
        <v>874.8</v>
      </c>
      <c r="I60" s="12" t="n">
        <f aca="false">I59*$B$19</f>
        <v>995.2</v>
      </c>
      <c r="J60" s="12" t="n">
        <f aca="false">J59*$B$19</f>
        <v>1020</v>
      </c>
    </row>
    <row r="61" customFormat="false" ht="12.8" hidden="false" customHeight="false" outlineLevel="0" collapsed="false">
      <c r="A61" s="13" t="s">
        <v>52</v>
      </c>
      <c r="B61" s="14" t="n">
        <f aca="false">B60-$B$60</f>
        <v>0</v>
      </c>
      <c r="C61" s="14" t="n">
        <f aca="false">C60-$B$60</f>
        <v>117.6</v>
      </c>
      <c r="D61" s="14" t="n">
        <f aca="false">D60-$B$60</f>
        <v>240</v>
      </c>
      <c r="E61" s="14" t="n">
        <f aca="false">E60-$B$60</f>
        <v>360.8</v>
      </c>
      <c r="F61" s="14" t="n">
        <f aca="false">F60-$B$60</f>
        <v>481.2</v>
      </c>
      <c r="G61" s="14" t="n">
        <f aca="false">G60-$B$60</f>
        <v>721.6</v>
      </c>
      <c r="H61" s="14" t="n">
        <f aca="false">H60-$B$60</f>
        <v>842.4</v>
      </c>
      <c r="I61" s="14" t="n">
        <f aca="false">I60-$B$60</f>
        <v>962.8</v>
      </c>
      <c r="J61" s="14" t="n">
        <f aca="false">J60-$B$60</f>
        <v>987.6</v>
      </c>
    </row>
    <row r="63" customFormat="false" ht="12.8" hidden="false" customHeight="false" outlineLevel="0" collapsed="false">
      <c r="A63" s="0" t="s">
        <v>65</v>
      </c>
    </row>
    <row r="65" customFormat="false" ht="12.8" hidden="false" customHeight="false" outlineLevel="0" collapsed="false">
      <c r="A65" s="11" t="s">
        <v>54</v>
      </c>
      <c r="B65" s="12" t="n">
        <v>0.39</v>
      </c>
      <c r="C65" s="12" t="n">
        <v>1.01</v>
      </c>
      <c r="D65" s="12" t="n">
        <v>1.35</v>
      </c>
      <c r="E65" s="12" t="n">
        <v>1.62</v>
      </c>
      <c r="F65" s="12" t="n">
        <v>1.88</v>
      </c>
      <c r="G65" s="12" t="n">
        <v>2.31</v>
      </c>
      <c r="H65" s="12" t="n">
        <v>2.51</v>
      </c>
      <c r="I65" s="12" t="n">
        <v>2.72</v>
      </c>
      <c r="J65" s="12" t="s">
        <v>66</v>
      </c>
    </row>
    <row r="66" customFormat="false" ht="12.8" hidden="false" customHeight="false" outlineLevel="0" collapsed="false">
      <c r="A66" s="11" t="s">
        <v>55</v>
      </c>
      <c r="B66" s="12" t="n">
        <f aca="false">B65*$B$19</f>
        <v>1.56</v>
      </c>
      <c r="C66" s="12" t="n">
        <f aca="false">C65*$B$19</f>
        <v>4.04</v>
      </c>
      <c r="D66" s="12" t="n">
        <f aca="false">D65*$B$19</f>
        <v>5.4</v>
      </c>
      <c r="E66" s="12" t="n">
        <f aca="false">E65*$B$19</f>
        <v>6.48</v>
      </c>
      <c r="F66" s="12" t="n">
        <f aca="false">F65*$B$19</f>
        <v>7.52</v>
      </c>
      <c r="G66" s="12" t="n">
        <f aca="false">G65*$B$19</f>
        <v>9.24</v>
      </c>
      <c r="H66" s="12" t="n">
        <f aca="false">H65*$B$19</f>
        <v>10.04</v>
      </c>
      <c r="I66" s="12" t="n">
        <f aca="false">I65*$B$19</f>
        <v>10.88</v>
      </c>
      <c r="J66" s="12" t="s">
        <v>66</v>
      </c>
    </row>
    <row r="67" customFormat="false" ht="12.8" hidden="false" customHeight="false" outlineLevel="0" collapsed="false">
      <c r="A67" s="11" t="s">
        <v>56</v>
      </c>
      <c r="B67" s="12" t="n">
        <f aca="false">B66*B66</f>
        <v>2.4336</v>
      </c>
      <c r="C67" s="12" t="n">
        <f aca="false">C66*C66</f>
        <v>16.3216</v>
      </c>
      <c r="D67" s="12" t="n">
        <f aca="false">D66*D66</f>
        <v>29.16</v>
      </c>
      <c r="E67" s="12" t="n">
        <f aca="false">E66*E66</f>
        <v>41.9904</v>
      </c>
      <c r="F67" s="12" t="n">
        <f aca="false">F66*F66</f>
        <v>56.5504</v>
      </c>
      <c r="G67" s="12" t="n">
        <f aca="false">G66*G66</f>
        <v>85.3776</v>
      </c>
      <c r="H67" s="12" t="n">
        <f aca="false">H66*H66</f>
        <v>100.8016</v>
      </c>
      <c r="I67" s="12" t="n">
        <f aca="false">I66*I66</f>
        <v>118.3744</v>
      </c>
      <c r="J67" s="12" t="s">
        <v>66</v>
      </c>
    </row>
    <row r="68" customFormat="false" ht="12.8" hidden="false" customHeight="false" outlineLevel="0" collapsed="false">
      <c r="A68" s="13" t="s">
        <v>57</v>
      </c>
      <c r="B68" s="14" t="n">
        <f aca="false">B67-$B$67</f>
        <v>0</v>
      </c>
      <c r="C68" s="14" t="n">
        <f aca="false">C67-$B$67</f>
        <v>13.888</v>
      </c>
      <c r="D68" s="14" t="n">
        <f aca="false">D67-$B$67</f>
        <v>26.7264</v>
      </c>
      <c r="E68" s="14" t="n">
        <f aca="false">E67-$B$67</f>
        <v>39.5568</v>
      </c>
      <c r="F68" s="14" t="n">
        <f aca="false">F67-$B$67</f>
        <v>54.1168</v>
      </c>
      <c r="G68" s="14" t="n">
        <f aca="false">G67-$B$67</f>
        <v>82.944</v>
      </c>
      <c r="H68" s="14" t="n">
        <f aca="false">H67-$B$67</f>
        <v>98.368</v>
      </c>
      <c r="I68" s="14" t="n">
        <f aca="false">I67-$B$67</f>
        <v>115.9408</v>
      </c>
      <c r="J68" s="14" t="s">
        <v>66</v>
      </c>
    </row>
    <row r="74" customFormat="false" ht="12.8" hidden="false" customHeight="false" outlineLevel="0" collapsed="false">
      <c r="A74" s="3" t="s">
        <v>67</v>
      </c>
      <c r="B74" s="3"/>
      <c r="C74" s="3"/>
      <c r="D74" s="3"/>
      <c r="E74" s="3"/>
      <c r="F74" s="3"/>
      <c r="G74" s="3"/>
      <c r="H74" s="3"/>
      <c r="I74" s="3"/>
    </row>
    <row r="75" customFormat="false" ht="12.8" hidden="false" customHeight="false" outlineLevel="0" collapsed="false">
      <c r="A75" s="0" t="s">
        <v>68</v>
      </c>
    </row>
    <row r="77" customFormat="false" ht="12.8" hidden="false" customHeight="false" outlineLevel="0" collapsed="false">
      <c r="A77" s="2" t="s">
        <v>69</v>
      </c>
      <c r="B77" s="2"/>
      <c r="C77" s="2"/>
      <c r="D77" s="2"/>
      <c r="E77" s="2"/>
      <c r="F77" s="2"/>
      <c r="G77" s="2"/>
      <c r="H77" s="2"/>
      <c r="I77" s="2"/>
    </row>
    <row r="78" customFormat="false" ht="12.8" hidden="false" customHeight="false" outlineLevel="0" collapsed="false">
      <c r="A78" s="3" t="s">
        <v>70</v>
      </c>
      <c r="B78" s="3"/>
      <c r="C78" s="3"/>
      <c r="D78" s="3"/>
      <c r="E78" s="3"/>
      <c r="F78" s="3"/>
      <c r="G78" s="3"/>
      <c r="H78" s="3"/>
      <c r="I78" s="3"/>
    </row>
    <row r="79" customFormat="false" ht="12.8" hidden="false" customHeight="false" outlineLevel="0" collapsed="false">
      <c r="A79" s="11" t="s">
        <v>50</v>
      </c>
      <c r="B79" s="12" t="n">
        <v>0</v>
      </c>
      <c r="C79" s="12" t="n">
        <v>0.25</v>
      </c>
      <c r="D79" s="12" t="n">
        <v>0.5</v>
      </c>
      <c r="E79" s="12" t="n">
        <v>1</v>
      </c>
    </row>
    <row r="80" customFormat="false" ht="12.8" hidden="false" customHeight="false" outlineLevel="0" collapsed="false">
      <c r="A80" s="11" t="s">
        <v>51</v>
      </c>
      <c r="B80" s="12" t="n">
        <v>8.1</v>
      </c>
      <c r="C80" s="12" t="n">
        <v>37.6</v>
      </c>
      <c r="D80" s="12" t="n">
        <v>68</v>
      </c>
      <c r="E80" s="12" t="n">
        <v>129</v>
      </c>
    </row>
    <row r="81" customFormat="false" ht="12.8" hidden="false" customHeight="false" outlineLevel="0" collapsed="false">
      <c r="A81" s="11" t="s">
        <v>6</v>
      </c>
      <c r="B81" s="12" t="n">
        <f aca="false">B80*$B$19</f>
        <v>32.4</v>
      </c>
      <c r="C81" s="12" t="n">
        <f aca="false">C80*$B$19</f>
        <v>150.4</v>
      </c>
      <c r="D81" s="12" t="n">
        <f aca="false">D80*$B$19</f>
        <v>272</v>
      </c>
      <c r="E81" s="12" t="n">
        <f aca="false">E80*$B$19</f>
        <v>516</v>
      </c>
    </row>
    <row r="82" customFormat="false" ht="12.8" hidden="false" customHeight="false" outlineLevel="0" collapsed="false">
      <c r="A82" s="13" t="s">
        <v>52</v>
      </c>
      <c r="B82" s="14" t="n">
        <f aca="false">B81-$B$60</f>
        <v>0</v>
      </c>
      <c r="C82" s="14" t="n">
        <f aca="false">C81-$B$81</f>
        <v>118</v>
      </c>
      <c r="D82" s="14" t="n">
        <f aca="false">D81-$B$81</f>
        <v>239.6</v>
      </c>
      <c r="E82" s="14" t="n">
        <f aca="false">E81-$B$81</f>
        <v>483.6</v>
      </c>
    </row>
    <row r="83" customFormat="false" ht="12.8" hidden="false" customHeight="false" outlineLevel="0" collapsed="false">
      <c r="B83" s="4"/>
      <c r="C83" s="4"/>
      <c r="D83" s="4"/>
      <c r="E83" s="4"/>
    </row>
    <row r="84" customFormat="false" ht="12.8" hidden="false" customHeight="false" outlineLevel="0" collapsed="false">
      <c r="A84" s="11" t="s">
        <v>54</v>
      </c>
      <c r="B84" s="12" t="n">
        <v>0.39</v>
      </c>
      <c r="C84" s="12" t="n">
        <v>1.03</v>
      </c>
      <c r="D84" s="12" t="n">
        <v>1.46</v>
      </c>
      <c r="E84" s="12" t="n">
        <v>1.79</v>
      </c>
    </row>
    <row r="85" customFormat="false" ht="12.8" hidden="false" customHeight="false" outlineLevel="0" collapsed="false">
      <c r="A85" s="11" t="s">
        <v>55</v>
      </c>
      <c r="B85" s="12" t="n">
        <f aca="false">B84*$B$19</f>
        <v>1.56</v>
      </c>
      <c r="C85" s="12" t="n">
        <f aca="false">C84*$B$19</f>
        <v>4.12</v>
      </c>
      <c r="D85" s="12" t="n">
        <f aca="false">D84*$B$19</f>
        <v>5.84</v>
      </c>
      <c r="E85" s="12" t="n">
        <f aca="false">E84*$B$19</f>
        <v>7.16</v>
      </c>
    </row>
    <row r="86" customFormat="false" ht="12.8" hidden="false" customHeight="false" outlineLevel="0" collapsed="false">
      <c r="A86" s="11" t="s">
        <v>56</v>
      </c>
      <c r="B86" s="12" t="n">
        <f aca="false">B85*B85</f>
        <v>2.4336</v>
      </c>
      <c r="C86" s="12" t="n">
        <f aca="false">C85*C85</f>
        <v>16.9744</v>
      </c>
      <c r="D86" s="12" t="n">
        <f aca="false">D85*D85</f>
        <v>34.1056</v>
      </c>
      <c r="E86" s="12" t="n">
        <f aca="false">E85*E85</f>
        <v>51.2656</v>
      </c>
    </row>
    <row r="87" customFormat="false" ht="12.8" hidden="false" customHeight="false" outlineLevel="0" collapsed="false">
      <c r="A87" s="13" t="s">
        <v>57</v>
      </c>
      <c r="B87" s="14" t="n">
        <f aca="false">B86-$B$67</f>
        <v>0</v>
      </c>
      <c r="C87" s="14" t="n">
        <f aca="false">C86-$B$86</f>
        <v>14.5408</v>
      </c>
      <c r="D87" s="14" t="n">
        <f aca="false">D86-$B$86</f>
        <v>31.672</v>
      </c>
      <c r="E87" s="14" t="n">
        <f aca="false">E86-$B$86</f>
        <v>48.832</v>
      </c>
    </row>
    <row r="89" customFormat="false" ht="12.8" hidden="false" customHeight="false" outlineLevel="0" collapsed="false">
      <c r="A89" s="8" t="s">
        <v>12</v>
      </c>
      <c r="B89" s="8"/>
      <c r="C89" s="9" t="n">
        <f aca="false">C82/C87</f>
        <v>8.11509683098592</v>
      </c>
      <c r="D89" s="9" t="n">
        <f aca="false">D82/D87</f>
        <v>7.56504167719121</v>
      </c>
      <c r="E89" s="9" t="n">
        <f aca="false">E82/E87</f>
        <v>9.90334207077326</v>
      </c>
    </row>
    <row r="90" customFormat="false" ht="12.8" hidden="false" customHeight="false" outlineLevel="0" collapsed="false">
      <c r="A90" s="8" t="s">
        <v>71</v>
      </c>
      <c r="C90" s="4" t="n">
        <f aca="false">20*LOG(C89)</f>
        <v>18.1858741256651</v>
      </c>
      <c r="D90" s="4" t="n">
        <f aca="false">20*LOG(D89)</f>
        <v>17.5762264994625</v>
      </c>
      <c r="E90" s="4" t="n">
        <f aca="false">20*LOG(E89)</f>
        <v>19.9156356049993</v>
      </c>
    </row>
    <row r="91" customFormat="false" ht="12.8" hidden="false" customHeight="false" outlineLevel="0" collapsed="false">
      <c r="A91" s="8"/>
    </row>
    <row r="92" customFormat="false" ht="12.8" hidden="false" customHeight="false" outlineLevel="0" collapsed="false">
      <c r="A92" s="0" t="s">
        <v>72</v>
      </c>
    </row>
    <row r="94" customFormat="false" ht="12.8" hidden="false" customHeight="false" outlineLevel="0" collapsed="false">
      <c r="A94" s="3" t="s">
        <v>73</v>
      </c>
      <c r="B94" s="3"/>
      <c r="C94" s="3"/>
      <c r="D94" s="3"/>
      <c r="E94" s="3"/>
      <c r="F94" s="3"/>
      <c r="G94" s="3"/>
      <c r="H94" s="3"/>
      <c r="I94" s="3"/>
    </row>
    <row r="95" customFormat="false" ht="12.8" hidden="false" customHeight="false" outlineLevel="0" collapsed="false">
      <c r="A95" s="18" t="s">
        <v>74</v>
      </c>
    </row>
    <row r="96" customFormat="false" ht="12.8" hidden="false" customHeight="false" outlineLevel="0" collapsed="false">
      <c r="B96" s="0" t="s">
        <v>75</v>
      </c>
    </row>
    <row r="98" customFormat="false" ht="12.8" hidden="false" customHeight="false" outlineLevel="0" collapsed="false">
      <c r="A98" s="3" t="s">
        <v>76</v>
      </c>
      <c r="B98" s="3"/>
      <c r="C98" s="3"/>
      <c r="D98" s="3"/>
      <c r="E98" s="3"/>
      <c r="F98" s="3"/>
      <c r="G98" s="3"/>
      <c r="H98" s="3"/>
      <c r="I98" s="3"/>
    </row>
    <row r="99" customFormat="false" ht="12.8" hidden="false" customHeight="false" outlineLevel="0" collapsed="false">
      <c r="A99" s="5" t="s">
        <v>7</v>
      </c>
      <c r="B99" s="5" t="n">
        <f aca="false">1/0.101</f>
        <v>9.9009900990099</v>
      </c>
      <c r="C99" s="5" t="s">
        <v>8</v>
      </c>
      <c r="E99" s="5" t="s">
        <v>77</v>
      </c>
      <c r="F99" s="5" t="n">
        <f aca="false">$B$6</f>
        <v>11.71875</v>
      </c>
      <c r="G99" s="5" t="s">
        <v>8</v>
      </c>
    </row>
    <row r="100" customFormat="false" ht="12.8" hidden="false" customHeight="false" outlineLevel="0" collapsed="false">
      <c r="B100" s="0" t="s">
        <v>78</v>
      </c>
    </row>
    <row r="102" customFormat="false" ht="12.8" hidden="false" customHeight="false" outlineLevel="0" collapsed="false">
      <c r="A102" s="2" t="s">
        <v>79</v>
      </c>
      <c r="B102" s="2"/>
      <c r="C102" s="2"/>
      <c r="D102" s="2"/>
      <c r="E102" s="2"/>
      <c r="F102" s="2"/>
      <c r="G102" s="2"/>
      <c r="H102" s="2"/>
      <c r="I102" s="2"/>
    </row>
    <row r="103" customFormat="false" ht="12.8" hidden="false" customHeight="false" outlineLevel="0" collapsed="false">
      <c r="A103" s="3" t="s">
        <v>80</v>
      </c>
      <c r="B103" s="3"/>
      <c r="C103" s="3"/>
      <c r="D103" s="3"/>
      <c r="E103" s="3"/>
      <c r="F103" s="3"/>
      <c r="G103" s="3"/>
      <c r="H103" s="3"/>
      <c r="I103" s="3"/>
    </row>
    <row r="104" customFormat="false" ht="12.8" hidden="false" customHeight="false" outlineLevel="0" collapsed="false">
      <c r="A104" s="0" t="s">
        <v>81</v>
      </c>
    </row>
    <row r="105" customFormat="false" ht="12.8" hidden="false" customHeight="false" outlineLevel="0" collapsed="false">
      <c r="A105" s="0" t="s">
        <v>82</v>
      </c>
    </row>
    <row r="107" customFormat="false" ht="12.8" hidden="false" customHeight="false" outlineLevel="0" collapsed="false">
      <c r="A107" s="11" t="s">
        <v>50</v>
      </c>
      <c r="B107" s="12" t="n">
        <v>0</v>
      </c>
      <c r="C107" s="12" t="n">
        <v>0.25</v>
      </c>
      <c r="D107" s="12" t="n">
        <v>0.5</v>
      </c>
    </row>
    <row r="108" customFormat="false" ht="12.8" hidden="false" customHeight="false" outlineLevel="0" collapsed="false">
      <c r="A108" s="11" t="s">
        <v>51</v>
      </c>
      <c r="B108" s="12" t="n">
        <v>17</v>
      </c>
      <c r="C108" s="12" t="n">
        <v>75.6</v>
      </c>
      <c r="D108" s="12" t="n">
        <v>136.5</v>
      </c>
    </row>
    <row r="109" customFormat="false" ht="12.8" hidden="false" customHeight="false" outlineLevel="0" collapsed="false">
      <c r="A109" s="11" t="s">
        <v>6</v>
      </c>
      <c r="B109" s="12" t="n">
        <f aca="false">B108*$B$19</f>
        <v>68</v>
      </c>
      <c r="C109" s="12" t="n">
        <f aca="false">C108*$B$19</f>
        <v>302.4</v>
      </c>
      <c r="D109" s="12" t="n">
        <f aca="false">D108*$B$19</f>
        <v>546</v>
      </c>
    </row>
    <row r="110" customFormat="false" ht="12.8" hidden="false" customHeight="false" outlineLevel="0" collapsed="false">
      <c r="A110" s="13" t="s">
        <v>52</v>
      </c>
      <c r="B110" s="14" t="n">
        <f aca="false">B109-$B$60</f>
        <v>35.6</v>
      </c>
      <c r="C110" s="14" t="n">
        <f aca="false">C109-$B$109</f>
        <v>234.4</v>
      </c>
      <c r="D110" s="14" t="n">
        <f aca="false">D109-$B$109</f>
        <v>478</v>
      </c>
    </row>
    <row r="111" customFormat="false" ht="12.8" hidden="false" customHeight="false" outlineLevel="0" collapsed="false">
      <c r="B111" s="4"/>
      <c r="C111" s="4"/>
      <c r="D111" s="4"/>
    </row>
    <row r="112" customFormat="false" ht="12.8" hidden="false" customHeight="false" outlineLevel="0" collapsed="false">
      <c r="A112" s="11" t="s">
        <v>54</v>
      </c>
      <c r="B112" s="12" t="n">
        <v>0.39</v>
      </c>
      <c r="C112" s="12" t="n">
        <v>1.03</v>
      </c>
      <c r="D112" s="12" t="n">
        <v>1.37</v>
      </c>
    </row>
    <row r="113" customFormat="false" ht="12.8" hidden="false" customHeight="false" outlineLevel="0" collapsed="false">
      <c r="A113" s="11" t="s">
        <v>55</v>
      </c>
      <c r="B113" s="12" t="n">
        <f aca="false">B112*$B$19</f>
        <v>1.56</v>
      </c>
      <c r="C113" s="12" t="n">
        <f aca="false">C112*$B$19</f>
        <v>4.12</v>
      </c>
      <c r="D113" s="12" t="n">
        <f aca="false">D112*$B$19</f>
        <v>5.48</v>
      </c>
    </row>
    <row r="114" customFormat="false" ht="12.8" hidden="false" customHeight="false" outlineLevel="0" collapsed="false">
      <c r="A114" s="11" t="s">
        <v>56</v>
      </c>
      <c r="B114" s="12" t="n">
        <f aca="false">B113*B113</f>
        <v>2.4336</v>
      </c>
      <c r="C114" s="12" t="n">
        <f aca="false">C113*C113</f>
        <v>16.9744</v>
      </c>
      <c r="D114" s="12" t="n">
        <f aca="false">D113*D113</f>
        <v>30.0304</v>
      </c>
    </row>
    <row r="115" customFormat="false" ht="12.8" hidden="false" customHeight="false" outlineLevel="0" collapsed="false">
      <c r="A115" s="13" t="s">
        <v>57</v>
      </c>
      <c r="B115" s="14" t="n">
        <f aca="false">B114-$B$67</f>
        <v>0</v>
      </c>
      <c r="C115" s="14" t="n">
        <f aca="false">C114-$B$114</f>
        <v>14.5408</v>
      </c>
      <c r="D115" s="14" t="n">
        <f aca="false">D114-$B$114</f>
        <v>27.5968</v>
      </c>
    </row>
    <row r="117" customFormat="false" ht="12.8" hidden="false" customHeight="false" outlineLevel="0" collapsed="false">
      <c r="A117" s="5" t="s">
        <v>12</v>
      </c>
      <c r="B117" s="5"/>
      <c r="C117" s="6" t="n">
        <f aca="false">C110/C115</f>
        <v>16.1201584507042</v>
      </c>
      <c r="D117" s="6" t="n">
        <f aca="false">D110/D115</f>
        <v>17.3208487940631</v>
      </c>
    </row>
    <row r="118" customFormat="false" ht="12.8" hidden="false" customHeight="false" outlineLevel="0" collapsed="false">
      <c r="A118" s="8" t="s">
        <v>71</v>
      </c>
      <c r="C118" s="4" t="n">
        <f aca="false">20*LOG(C117)</f>
        <v>24.1473861264637</v>
      </c>
      <c r="D118" s="4" t="n">
        <f aca="false">20*LOG(D117)</f>
        <v>24.771383408991</v>
      </c>
    </row>
    <row r="119" customFormat="false" ht="12.8" hidden="false" customHeight="false" outlineLevel="0" collapsed="false">
      <c r="C119" s="4"/>
      <c r="D119" s="4"/>
    </row>
    <row r="120" customFormat="false" ht="12.8" hidden="false" customHeight="false" outlineLevel="0" collapsed="false">
      <c r="A120" s="5" t="s">
        <v>83</v>
      </c>
      <c r="B120" s="5"/>
      <c r="C120" s="6" t="n">
        <f aca="false">C89</f>
        <v>8.11509683098592</v>
      </c>
      <c r="D120" s="6" t="n">
        <f aca="false">D89</f>
        <v>7.56504167719121</v>
      </c>
    </row>
    <row r="121" customFormat="false" ht="12.8" hidden="false" customHeight="false" outlineLevel="0" collapsed="false">
      <c r="C121" s="4"/>
      <c r="D121" s="4"/>
    </row>
    <row r="122" customFormat="false" ht="12.8" hidden="false" customHeight="false" outlineLevel="0" collapsed="false">
      <c r="A122" s="5" t="s">
        <v>7</v>
      </c>
      <c r="B122" s="5"/>
      <c r="C122" s="6" t="n">
        <f aca="false">C117/C120</f>
        <v>1.9864406779661</v>
      </c>
      <c r="D122" s="6" t="n">
        <f aca="false">D117/D120</f>
        <v>2.28959066362924</v>
      </c>
      <c r="F122" s="0" t="s">
        <v>84</v>
      </c>
    </row>
    <row r="125" customFormat="false" ht="12.8" hidden="false" customHeight="false" outlineLevel="0" collapsed="false">
      <c r="A125" s="2" t="s">
        <v>85</v>
      </c>
      <c r="B125" s="2"/>
      <c r="C125" s="2"/>
      <c r="D125" s="2"/>
      <c r="E125" s="2"/>
      <c r="F125" s="2"/>
      <c r="G125" s="2"/>
      <c r="H125" s="2"/>
      <c r="I125" s="2"/>
    </row>
    <row r="126" customFormat="false" ht="12.8" hidden="false" customHeight="false" outlineLevel="0" collapsed="false">
      <c r="A126" s="3" t="s">
        <v>86</v>
      </c>
      <c r="B126" s="3"/>
      <c r="C126" s="3"/>
      <c r="D126" s="3"/>
      <c r="E126" s="3"/>
      <c r="F126" s="3"/>
      <c r="G126" s="3"/>
      <c r="H126" s="3"/>
      <c r="I126" s="3"/>
    </row>
    <row r="127" customFormat="false" ht="12.8" hidden="false" customHeight="false" outlineLevel="0" collapsed="false">
      <c r="A127" s="0" t="s">
        <v>87</v>
      </c>
      <c r="B127" s="0" t="n">
        <v>1</v>
      </c>
      <c r="C127" s="0" t="s">
        <v>88</v>
      </c>
    </row>
    <row r="128" customFormat="false" ht="12.8" hidden="false" customHeight="false" outlineLevel="0" collapsed="false">
      <c r="A128" s="11" t="s">
        <v>18</v>
      </c>
      <c r="B128" s="12" t="n">
        <v>500</v>
      </c>
      <c r="C128" s="12" t="n">
        <v>600</v>
      </c>
      <c r="D128" s="12" t="n">
        <v>700</v>
      </c>
      <c r="E128" s="12" t="n">
        <v>800</v>
      </c>
      <c r="F128" s="12" t="n">
        <v>900</v>
      </c>
      <c r="G128" s="11" t="s">
        <v>19</v>
      </c>
      <c r="H128" s="0" t="s">
        <v>89</v>
      </c>
    </row>
    <row r="129" customFormat="false" ht="12.8" hidden="false" customHeight="false" outlineLevel="0" collapsed="false">
      <c r="A129" s="11" t="s">
        <v>90</v>
      </c>
      <c r="B129" s="12" t="n">
        <v>220</v>
      </c>
      <c r="C129" s="12" t="n">
        <v>460</v>
      </c>
      <c r="D129" s="12" t="n">
        <v>690</v>
      </c>
      <c r="E129" s="12" t="n">
        <v>850</v>
      </c>
      <c r="F129" s="12" t="n">
        <v>760</v>
      </c>
      <c r="G129" s="11" t="s">
        <v>91</v>
      </c>
      <c r="H129" s="0" t="s">
        <v>92</v>
      </c>
    </row>
    <row r="130" customFormat="false" ht="12.8" hidden="false" customHeight="false" outlineLevel="0" collapsed="false">
      <c r="A130" s="11" t="s">
        <v>93</v>
      </c>
      <c r="B130" s="12" t="n">
        <v>0.18</v>
      </c>
      <c r="C130" s="12" t="n">
        <v>0.34</v>
      </c>
      <c r="D130" s="12" t="n">
        <v>0.46</v>
      </c>
      <c r="E130" s="12" t="n">
        <v>0.55</v>
      </c>
      <c r="F130" s="12" t="n">
        <v>0.65</v>
      </c>
      <c r="G130" s="11" t="s">
        <v>94</v>
      </c>
    </row>
    <row r="131" customFormat="false" ht="12.8" hidden="false" customHeight="false" outlineLevel="0" collapsed="false">
      <c r="A131" s="11" t="s">
        <v>28</v>
      </c>
      <c r="B131" s="19" t="n">
        <f aca="false">B129/B130</f>
        <v>1222.22222222222</v>
      </c>
      <c r="C131" s="19" t="n">
        <f aca="false">C129/C130</f>
        <v>1352.94117647059</v>
      </c>
      <c r="D131" s="19" t="n">
        <f aca="false">D129/D130</f>
        <v>1500</v>
      </c>
      <c r="E131" s="19" t="n">
        <f aca="false">E129/E130</f>
        <v>1545.45454545455</v>
      </c>
      <c r="F131" s="19" t="n">
        <f aca="false">F129/F130</f>
        <v>1169.23076923077</v>
      </c>
      <c r="G131" s="11" t="s">
        <v>95</v>
      </c>
    </row>
    <row r="132" customFormat="false" ht="12.8" hidden="false" customHeight="false" outlineLevel="0" collapsed="false">
      <c r="A132" s="13" t="s">
        <v>96</v>
      </c>
      <c r="B132" s="14" t="n">
        <f aca="false">B131/$B$127</f>
        <v>1222.22222222222</v>
      </c>
      <c r="C132" s="14" t="n">
        <f aca="false">C131/$B$127</f>
        <v>1352.94117647059</v>
      </c>
      <c r="D132" s="14" t="n">
        <f aca="false">D131/$B$127</f>
        <v>1500</v>
      </c>
      <c r="E132" s="14" t="n">
        <f aca="false">E131/$B$127</f>
        <v>1545.45454545455</v>
      </c>
      <c r="F132" s="14" t="n">
        <f aca="false">F131/$B$127</f>
        <v>1169.23076923077</v>
      </c>
      <c r="G132" s="13" t="s">
        <v>97</v>
      </c>
    </row>
    <row r="134" customFormat="false" ht="12.8" hidden="false" customHeight="false" outlineLevel="0" collapsed="false">
      <c r="A134" s="11" t="s">
        <v>51</v>
      </c>
      <c r="B134" s="12" t="n">
        <v>15</v>
      </c>
      <c r="C134" s="12" t="n">
        <v>26</v>
      </c>
      <c r="D134" s="12" t="n">
        <v>29.6</v>
      </c>
      <c r="E134" s="12" t="n">
        <v>24.7</v>
      </c>
      <c r="F134" s="12" t="n">
        <v>15.35</v>
      </c>
      <c r="G134" s="20" t="s">
        <v>98</v>
      </c>
    </row>
    <row r="135" customFormat="false" ht="12.8" hidden="false" customHeight="false" outlineLevel="0" collapsed="false">
      <c r="A135" s="11" t="s">
        <v>6</v>
      </c>
      <c r="B135" s="12" t="n">
        <f aca="false">B134*$B$19</f>
        <v>60</v>
      </c>
      <c r="C135" s="12" t="n">
        <f aca="false">C134*$B$19</f>
        <v>104</v>
      </c>
      <c r="D135" s="12" t="n">
        <f aca="false">D134*$B$19</f>
        <v>118.4</v>
      </c>
      <c r="E135" s="12" t="n">
        <f aca="false">E134*$B$19</f>
        <v>98.8</v>
      </c>
      <c r="F135" s="12" t="n">
        <f aca="false">F134*$B$19</f>
        <v>61.4</v>
      </c>
      <c r="G135" s="11" t="s">
        <v>6</v>
      </c>
    </row>
    <row r="136" customFormat="false" ht="12.8" hidden="false" customHeight="false" outlineLevel="0" collapsed="false">
      <c r="A136" s="13" t="s">
        <v>52</v>
      </c>
      <c r="B136" s="14" t="n">
        <f aca="false">B135-$B$24*0.8</f>
        <v>38.112</v>
      </c>
      <c r="C136" s="14" t="n">
        <f aca="false">C135-$B$24*0.8</f>
        <v>82.112</v>
      </c>
      <c r="D136" s="14" t="n">
        <f aca="false">D135-$B$24*0.8</f>
        <v>96.512</v>
      </c>
      <c r="E136" s="14" t="n">
        <f aca="false">E135-$B$24*0.8</f>
        <v>76.912</v>
      </c>
      <c r="F136" s="14" t="n">
        <f aca="false">F135-$B$24*0.8</f>
        <v>39.512</v>
      </c>
      <c r="G136" s="13" t="s">
        <v>6</v>
      </c>
    </row>
    <row r="138" customFormat="false" ht="12.8" hidden="false" customHeight="false" outlineLevel="0" collapsed="false">
      <c r="A138" s="21" t="s">
        <v>99</v>
      </c>
      <c r="B138" s="22" t="n">
        <f aca="false">B136/B132*1000</f>
        <v>31.1825454545454</v>
      </c>
      <c r="C138" s="22" t="n">
        <f aca="false">C136/C132*1000</f>
        <v>60.6914782608696</v>
      </c>
      <c r="D138" s="22" t="n">
        <f aca="false">D136/D132*1000</f>
        <v>64.3413333333333</v>
      </c>
      <c r="E138" s="22" t="n">
        <f aca="false">E136/E132*1000</f>
        <v>49.7665882352941</v>
      </c>
      <c r="F138" s="22" t="n">
        <f aca="false">F136/F132*1000</f>
        <v>33.7931578947368</v>
      </c>
      <c r="G138" s="23" t="s">
        <v>100</v>
      </c>
    </row>
    <row r="139" customFormat="false" ht="12.8" hidden="false" customHeight="false" outlineLevel="0" collapsed="false">
      <c r="A139" s="24" t="s">
        <v>101</v>
      </c>
      <c r="B139" s="25" t="n">
        <v>40</v>
      </c>
      <c r="C139" s="25" t="n">
        <v>45</v>
      </c>
      <c r="D139" s="25" t="n">
        <v>40</v>
      </c>
      <c r="E139" s="25" t="n">
        <v>30</v>
      </c>
      <c r="F139" s="25" t="n">
        <v>15</v>
      </c>
      <c r="G139" s="23" t="s">
        <v>100</v>
      </c>
    </row>
    <row r="141" customFormat="false" ht="12.8" hidden="false" customHeight="false" outlineLevel="0" collapsed="false">
      <c r="A141" s="11" t="s">
        <v>54</v>
      </c>
      <c r="B141" s="12" t="n">
        <v>0.67</v>
      </c>
      <c r="C141" s="12" t="n">
        <v>0.96</v>
      </c>
      <c r="D141" s="12" t="n">
        <v>1.05</v>
      </c>
      <c r="E141" s="12" t="n">
        <v>0.98</v>
      </c>
      <c r="F141" s="12" t="n">
        <v>0.66</v>
      </c>
    </row>
    <row r="142" customFormat="false" ht="12.8" hidden="false" customHeight="false" outlineLevel="0" collapsed="false">
      <c r="A142" s="11" t="s">
        <v>55</v>
      </c>
      <c r="B142" s="12" t="n">
        <f aca="false">B141*$B$19</f>
        <v>2.68</v>
      </c>
      <c r="C142" s="12" t="n">
        <f aca="false">C141*$B$19</f>
        <v>3.84</v>
      </c>
      <c r="D142" s="12" t="n">
        <f aca="false">D141*$B$19</f>
        <v>4.2</v>
      </c>
      <c r="E142" s="12" t="n">
        <f aca="false">E141*$B$19</f>
        <v>3.92</v>
      </c>
      <c r="F142" s="12" t="n">
        <f aca="false">F141*$B$19</f>
        <v>2.64</v>
      </c>
      <c r="G142" s="11" t="s">
        <v>6</v>
      </c>
    </row>
    <row r="143" customFormat="false" ht="12.8" hidden="false" customHeight="false" outlineLevel="0" collapsed="false">
      <c r="A143" s="11" t="s">
        <v>56</v>
      </c>
      <c r="B143" s="12" t="n">
        <f aca="false">B142*B142</f>
        <v>7.1824</v>
      </c>
      <c r="C143" s="12" t="n">
        <f aca="false">C142*C142</f>
        <v>14.7456</v>
      </c>
      <c r="D143" s="12" t="n">
        <f aca="false">D142*D142</f>
        <v>17.64</v>
      </c>
      <c r="E143" s="12" t="n">
        <f aca="false">E142*E142</f>
        <v>15.3664</v>
      </c>
      <c r="F143" s="12" t="n">
        <f aca="false">F142*F142</f>
        <v>6.9696</v>
      </c>
      <c r="G143" s="11" t="s">
        <v>102</v>
      </c>
    </row>
    <row r="146" customFormat="false" ht="12.8" hidden="false" customHeight="false" outlineLevel="0" collapsed="false">
      <c r="A146" s="22" t="s">
        <v>103</v>
      </c>
      <c r="B146" s="26" t="n">
        <f aca="false">B138*$B$6*6.33*1E-034*299000000/($B$15*B128*0.000000001)*100000</f>
        <v>0.492431706446811</v>
      </c>
      <c r="C146" s="26" t="n">
        <f aca="false">C138*$B$6*6.33*1E-034*299000000/($B$15*C128*0.000000001)*100000</f>
        <v>0.798694904770381</v>
      </c>
      <c r="D146" s="26" t="n">
        <f aca="false">D138*$B$6*6.33*1E-034*299000000/($B$15*D128*0.000000001)*100000</f>
        <v>0.725765742765601</v>
      </c>
      <c r="E146" s="26" t="n">
        <f aca="false">E138*$B$6*6.33*1E-034*299000000/($B$15*E128*0.000000001)*100000</f>
        <v>0.491193182185543</v>
      </c>
      <c r="F146" s="26" t="n">
        <f aca="false">F138*$B$6*6.33*1E-034*299000000/($B$15*F128*0.000000001)*100000</f>
        <v>0.296476801466972</v>
      </c>
      <c r="G146" s="27"/>
    </row>
  </sheetData>
  <mergeCells count="23">
    <mergeCell ref="A1:I1"/>
    <mergeCell ref="A2:I2"/>
    <mergeCell ref="A3:I3"/>
    <mergeCell ref="A7:I7"/>
    <mergeCell ref="A12:I12"/>
    <mergeCell ref="A18:I18"/>
    <mergeCell ref="A20:I20"/>
    <mergeCell ref="A21:I21"/>
    <mergeCell ref="A29:I29"/>
    <mergeCell ref="A33:I33"/>
    <mergeCell ref="A34:I34"/>
    <mergeCell ref="A49:I49"/>
    <mergeCell ref="A56:I56"/>
    <mergeCell ref="A57:I57"/>
    <mergeCell ref="A74:I74"/>
    <mergeCell ref="A77:I77"/>
    <mergeCell ref="A78:I78"/>
    <mergeCell ref="A94:I94"/>
    <mergeCell ref="A98:I98"/>
    <mergeCell ref="A102:I102"/>
    <mergeCell ref="A103:I103"/>
    <mergeCell ref="A125:I125"/>
    <mergeCell ref="A126:I1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31141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fr-FR</dc:language>
  <cp:lastModifiedBy>Julien Villemejane</cp:lastModifiedBy>
  <dcterms:modified xsi:type="dcterms:W3CDTF">2015-12-09T15:44:16Z</dcterms:modified>
  <cp:revision>376</cp:revision>
</cp:coreProperties>
</file>