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cuments/DOcument study/LabFour/FourthSemestrLab/Math/"/>
    </mc:Choice>
  </mc:AlternateContent>
  <xr:revisionPtr revIDLastSave="0" documentId="13_ncr:1_{42D66428-DD7E-544B-ACD1-E6676324A829}" xr6:coauthVersionLast="47" xr6:coauthVersionMax="47" xr10:uidLastSave="{00000000-0000-0000-0000-000000000000}"/>
  <bookViews>
    <workbookView xWindow="0" yWindow="0" windowWidth="28800" windowHeight="18000" activeTab="2" xr2:uid="{F00FF8D6-1B44-7F4C-9161-0D54A0371C86}"/>
  </bookViews>
  <sheets>
    <sheet name="№1" sheetId="1" r:id="rId1"/>
    <sheet name="№2" sheetId="2" r:id="rId2"/>
    <sheet name="№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3" l="1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C31" i="2" l="1"/>
  <c r="C30" i="2"/>
  <c r="H40" i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D40" i="1"/>
  <c r="B20" i="1"/>
  <c r="B15" i="1"/>
  <c r="R15" i="1"/>
  <c r="I22" i="1" s="1"/>
  <c r="I25" i="1" s="1"/>
  <c r="Q15" i="1"/>
  <c r="H22" i="1" s="1"/>
  <c r="H25" i="1" s="1"/>
  <c r="P15" i="1"/>
  <c r="O15" i="1"/>
  <c r="G22" i="1" s="1"/>
  <c r="G25" i="1" s="1"/>
  <c r="N15" i="1"/>
  <c r="M15" i="1"/>
  <c r="L15" i="1"/>
  <c r="F22" i="1" s="1"/>
  <c r="F25" i="1" s="1"/>
  <c r="K15" i="1"/>
  <c r="J15" i="1"/>
  <c r="E22" i="1" s="1"/>
  <c r="E25" i="1" s="1"/>
  <c r="I15" i="1"/>
  <c r="H15" i="1"/>
  <c r="G15" i="1"/>
  <c r="D22" i="1" s="1"/>
  <c r="D25" i="1" s="1"/>
  <c r="F15" i="1"/>
  <c r="E15" i="1"/>
  <c r="C22" i="1" s="1"/>
  <c r="C25" i="1" s="1"/>
  <c r="D15" i="1"/>
  <c r="C15" i="1"/>
  <c r="B57" i="1" l="1"/>
  <c r="B54" i="1"/>
  <c r="B58" i="1"/>
  <c r="B55" i="1"/>
  <c r="B52" i="1"/>
  <c r="B53" i="1"/>
  <c r="B56" i="1"/>
  <c r="U15" i="1"/>
  <c r="B40" i="1"/>
  <c r="B22" i="1"/>
  <c r="B25" i="1" s="1"/>
  <c r="D17" i="1" l="1"/>
  <c r="J8" i="2"/>
  <c r="H30" i="2" s="1"/>
  <c r="I40" i="1"/>
  <c r="C51" i="1" s="1"/>
  <c r="I45" i="1"/>
  <c r="C56" i="1" s="1"/>
  <c r="D56" i="1" s="1"/>
  <c r="E56" i="1" s="1"/>
  <c r="F56" i="1" s="1"/>
  <c r="I42" i="1"/>
  <c r="C53" i="1" s="1"/>
  <c r="D53" i="1" s="1"/>
  <c r="E53" i="1" s="1"/>
  <c r="F53" i="1" s="1"/>
  <c r="D52" i="1"/>
  <c r="E52" i="1" s="1"/>
  <c r="F52" i="1" s="1"/>
  <c r="I44" i="1"/>
  <c r="C55" i="1" s="1"/>
  <c r="D55" i="1" s="1"/>
  <c r="E55" i="1" s="1"/>
  <c r="F55" i="1" s="1"/>
  <c r="D58" i="1"/>
  <c r="E58" i="1" s="1"/>
  <c r="F58" i="1" s="1"/>
  <c r="I43" i="1"/>
  <c r="C54" i="1" s="1"/>
  <c r="D54" i="1" s="1"/>
  <c r="E54" i="1" s="1"/>
  <c r="F54" i="1" s="1"/>
  <c r="B51" i="1"/>
  <c r="D51" i="1" s="1"/>
  <c r="E51" i="1" s="1"/>
  <c r="F51" i="1" s="1"/>
  <c r="I47" i="1"/>
  <c r="C58" i="1" s="1"/>
  <c r="I41" i="1"/>
  <c r="C52" i="1" s="1"/>
  <c r="I46" i="1"/>
  <c r="C57" i="1" s="1"/>
  <c r="D57" i="1" s="1"/>
  <c r="E57" i="1" s="1"/>
  <c r="F57" i="1" s="1"/>
  <c r="F59" i="1" l="1"/>
  <c r="C64" i="1" s="1"/>
  <c r="D61" i="1"/>
  <c r="D18" i="1"/>
  <c r="B21" i="1" l="1"/>
  <c r="C40" i="1"/>
  <c r="B41" i="1" l="1"/>
  <c r="B24" i="1"/>
  <c r="C20" i="1"/>
  <c r="C21" i="1" l="1"/>
  <c r="D20" i="1" s="1"/>
  <c r="C24" i="1"/>
  <c r="B30" i="1"/>
  <c r="B33" i="1"/>
  <c r="C41" i="1"/>
  <c r="B42" i="1" s="1"/>
  <c r="C42" i="1" s="1"/>
  <c r="B43" i="1" l="1"/>
  <c r="C43" i="1" s="1"/>
  <c r="C30" i="1"/>
  <c r="C33" i="1"/>
  <c r="D21" i="1"/>
  <c r="E20" i="1" s="1"/>
  <c r="E21" i="1" l="1"/>
  <c r="F20" i="1" s="1"/>
  <c r="E24" i="1"/>
  <c r="B44" i="1"/>
  <c r="C44" i="1" s="1"/>
  <c r="D24" i="1"/>
  <c r="E30" i="1" l="1"/>
  <c r="E33" i="1"/>
  <c r="D30" i="1"/>
  <c r="D33" i="1"/>
  <c r="B45" i="1"/>
  <c r="C45" i="1" s="1"/>
  <c r="F21" i="1"/>
  <c r="G20" i="1" s="1"/>
  <c r="F24" i="1"/>
  <c r="F30" i="1" l="1"/>
  <c r="F33" i="1"/>
  <c r="B46" i="1"/>
  <c r="C46" i="1" s="1"/>
  <c r="G21" i="1"/>
  <c r="H20" i="1" s="1"/>
  <c r="G24" i="1"/>
  <c r="G30" i="1" l="1"/>
  <c r="G33" i="1"/>
  <c r="H21" i="1"/>
  <c r="I20" i="1" s="1"/>
  <c r="H24" i="1"/>
  <c r="B47" i="1"/>
  <c r="C47" i="1" s="1"/>
  <c r="H30" i="1" l="1"/>
  <c r="H33" i="1"/>
  <c r="I21" i="1"/>
  <c r="I24" i="1" s="1"/>
  <c r="I30" i="1" l="1"/>
  <c r="B31" i="1" s="1"/>
  <c r="I33" i="1"/>
  <c r="B34" i="1" s="1"/>
  <c r="G36" i="1" s="1"/>
  <c r="O11" i="2" l="1"/>
  <c r="B36" i="1"/>
  <c r="J11" i="2" s="1"/>
  <c r="J10" i="2"/>
  <c r="E40" i="1"/>
  <c r="D41" i="1" s="1"/>
  <c r="E42" i="1"/>
  <c r="D43" i="1" s="1"/>
  <c r="E41" i="1"/>
  <c r="D42" i="1" s="1"/>
  <c r="E43" i="1"/>
  <c r="D44" i="1" s="1"/>
  <c r="E44" i="1"/>
  <c r="D45" i="1" s="1"/>
  <c r="E45" i="1"/>
  <c r="D46" i="1" s="1"/>
  <c r="E46" i="1"/>
  <c r="D47" i="1" s="1"/>
  <c r="C26" i="2" l="1"/>
  <c r="C25" i="2"/>
  <c r="C20" i="2"/>
  <c r="C21" i="2"/>
  <c r="C34" i="2"/>
  <c r="C33" i="2"/>
</calcChain>
</file>

<file path=xl/sharedStrings.xml><?xml version="1.0" encoding="utf-8"?>
<sst xmlns="http://schemas.openxmlformats.org/spreadsheetml/2006/main" count="92" uniqueCount="75">
  <si>
    <t>Вибірка</t>
  </si>
  <si>
    <t>xi</t>
  </si>
  <si>
    <t>ni</t>
  </si>
  <si>
    <t>n=</t>
  </si>
  <si>
    <t>кількість інтервалів m</t>
  </si>
  <si>
    <t>крок інтервалу h</t>
  </si>
  <si>
    <t>інтервали</t>
  </si>
  <si>
    <t>n</t>
  </si>
  <si>
    <t>x*</t>
  </si>
  <si>
    <t>H0 - вибірка розподілена за нормальним законом</t>
  </si>
  <si>
    <t>H1 - вибірка не розподілена за нормальним законом</t>
  </si>
  <si>
    <t>ni*x*</t>
  </si>
  <si>
    <t>x* average</t>
  </si>
  <si>
    <t>ni*(x*)^2</t>
  </si>
  <si>
    <t>x*2 average</t>
  </si>
  <si>
    <t>sigma*</t>
  </si>
  <si>
    <t>виправлена дисперсія</t>
  </si>
  <si>
    <t>теоретичні частоти</t>
  </si>
  <si>
    <t>i</t>
  </si>
  <si>
    <t>xi+1</t>
  </si>
  <si>
    <t>zi</t>
  </si>
  <si>
    <t>zi+1</t>
  </si>
  <si>
    <t>inf</t>
  </si>
  <si>
    <t>функція Лапласа</t>
  </si>
  <si>
    <t>ni'</t>
  </si>
  <si>
    <t>обчислимо Х^2 сп</t>
  </si>
  <si>
    <t>ni-ni'</t>
  </si>
  <si>
    <t>(ni-ni')^2</t>
  </si>
  <si>
    <t>Х^2 сп =</t>
  </si>
  <si>
    <t>кількість ступенів свободи k</t>
  </si>
  <si>
    <t>X^2сп =</t>
  </si>
  <si>
    <t>X^2кр(0,05; 5) =</t>
  </si>
  <si>
    <t xml:space="preserve">γ = </t>
  </si>
  <si>
    <t xml:space="preserve">t = </t>
  </si>
  <si>
    <t>θ1 =</t>
  </si>
  <si>
    <t>θ2 =</t>
  </si>
  <si>
    <t>alpha1 =</t>
  </si>
  <si>
    <t>χ1^2 =</t>
  </si>
  <si>
    <t>ступені свободи</t>
  </si>
  <si>
    <t>alpha2 =</t>
  </si>
  <si>
    <t>χ2^2 =</t>
  </si>
  <si>
    <t>Для дисперсії</t>
  </si>
  <si>
    <t>Для математичного сподівання при відомій дисперсії</t>
  </si>
  <si>
    <t>Для математичного сподівання при невідомій дисперсії</t>
  </si>
  <si>
    <t>x1</t>
  </si>
  <si>
    <t>x2</t>
  </si>
  <si>
    <t>y</t>
  </si>
  <si>
    <t>Х розширена</t>
  </si>
  <si>
    <t>Х транспанована</t>
  </si>
  <si>
    <t>X^T * X</t>
  </si>
  <si>
    <t>X^T * Y</t>
  </si>
  <si>
    <t>beta =</t>
  </si>
  <si>
    <t>Ф(zi)</t>
  </si>
  <si>
    <t>Ф(zi+1)</t>
  </si>
  <si>
    <t>Pi</t>
  </si>
  <si>
    <t>(ni-ni')^2/ni'</t>
  </si>
  <si>
    <t>X^2сп &gt; X^2кр, тому ми маємо підстави відкинути нульову гіпотезу.</t>
  </si>
  <si>
    <t>(X^T * X) ^(-1)</t>
  </si>
  <si>
    <t>0.1729334332</t>
  </si>
  <si>
    <t>-0.0002297892627</t>
  </si>
  <si>
    <t>-0.0003151625729</t>
  </si>
  <si>
    <t>0.000001037413446</t>
  </si>
  <si>
    <t>-0.0000001887185652</t>
  </si>
  <si>
    <t>0.000001283155263</t>
  </si>
  <si>
    <t>(X^T * X)^(-1) * (X^T * Y)</t>
  </si>
  <si>
    <t>295.3094267</t>
  </si>
  <si>
    <t>-0.1468351926</t>
  </si>
  <si>
    <t>-0.1098866551</t>
  </si>
  <si>
    <t>minverse(J8:L10)</t>
  </si>
  <si>
    <t>mmul(K3:BH5;D3:D52)</t>
  </si>
  <si>
    <t>mmul(J14:L16;O8:O10)</t>
  </si>
  <si>
    <t>transpose(F3:H52)</t>
  </si>
  <si>
    <t>mmul(K3:BH5;F3:H52)</t>
  </si>
  <si>
    <t>0.05</t>
  </si>
  <si>
    <t>alpha=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</si>
</sst>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1" fillId="0" borderId="3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BCDF-87BE-104A-8126-EE251B3D3C0E}">
  <dimension ref="A2:U66"/>
  <sheetViews>
    <sheetView topLeftCell="A21" workbookViewId="0">
      <selection activeCell="H49" sqref="H49"/>
    </sheetView>
  </sheetViews>
  <sheetFormatPr baseColWidth="10" defaultRowHeight="16" x14ac:dyDescent="0.2"/>
  <sheetData>
    <row r="2" spans="1:21" x14ac:dyDescent="0.2">
      <c r="B2" t="s">
        <v>0</v>
      </c>
    </row>
    <row r="3" spans="1:21" x14ac:dyDescent="0.2">
      <c r="B3" s="1">
        <v>18</v>
      </c>
      <c r="C3" s="1">
        <v>20</v>
      </c>
      <c r="D3" s="1">
        <v>14</v>
      </c>
      <c r="E3" s="1">
        <v>11</v>
      </c>
      <c r="F3" s="1">
        <v>8</v>
      </c>
      <c r="G3" s="1">
        <v>12</v>
      </c>
    </row>
    <row r="4" spans="1:21" x14ac:dyDescent="0.2">
      <c r="B4" s="1">
        <v>12</v>
      </c>
      <c r="C4" s="1">
        <v>15</v>
      </c>
      <c r="D4" s="1">
        <v>11</v>
      </c>
      <c r="E4" s="1">
        <v>12</v>
      </c>
      <c r="F4" s="1">
        <v>21</v>
      </c>
      <c r="G4" s="1">
        <v>14</v>
      </c>
      <c r="H4" s="2"/>
    </row>
    <row r="5" spans="1:21" x14ac:dyDescent="0.2">
      <c r="B5" s="1">
        <v>12</v>
      </c>
      <c r="C5" s="1">
        <v>11</v>
      </c>
      <c r="D5" s="1">
        <v>6</v>
      </c>
      <c r="E5" s="1">
        <v>9</v>
      </c>
      <c r="F5" s="1">
        <v>13</v>
      </c>
      <c r="G5" s="1">
        <v>12</v>
      </c>
    </row>
    <row r="6" spans="1:21" x14ac:dyDescent="0.2">
      <c r="B6" s="1">
        <v>18</v>
      </c>
      <c r="C6" s="1">
        <v>11</v>
      </c>
      <c r="D6" s="1">
        <v>13</v>
      </c>
      <c r="E6" s="1">
        <v>12</v>
      </c>
      <c r="F6" s="1">
        <v>11</v>
      </c>
      <c r="G6" s="1">
        <v>16</v>
      </c>
    </row>
    <row r="7" spans="1:21" x14ac:dyDescent="0.2">
      <c r="B7" s="1">
        <v>13</v>
      </c>
      <c r="C7" s="1">
        <v>13</v>
      </c>
      <c r="D7" s="1">
        <v>9</v>
      </c>
      <c r="E7" s="1">
        <v>18</v>
      </c>
      <c r="F7" s="1">
        <v>17</v>
      </c>
      <c r="G7" s="1">
        <v>20</v>
      </c>
    </row>
    <row r="8" spans="1:21" x14ac:dyDescent="0.2">
      <c r="B8" s="1">
        <v>7</v>
      </c>
      <c r="C8" s="1">
        <v>19</v>
      </c>
      <c r="D8" s="1">
        <v>10</v>
      </c>
      <c r="E8" s="1">
        <v>8</v>
      </c>
      <c r="F8" s="1">
        <v>12</v>
      </c>
      <c r="G8" s="1">
        <v>12</v>
      </c>
    </row>
    <row r="9" spans="1:21" x14ac:dyDescent="0.2">
      <c r="B9" s="1">
        <v>11</v>
      </c>
      <c r="C9" s="1">
        <v>16</v>
      </c>
      <c r="D9" s="1">
        <v>26</v>
      </c>
      <c r="E9" s="1">
        <v>18</v>
      </c>
      <c r="F9" s="1">
        <v>15</v>
      </c>
      <c r="G9" s="1">
        <v>18</v>
      </c>
    </row>
    <row r="10" spans="1:21" x14ac:dyDescent="0.2">
      <c r="B10" s="1">
        <v>8</v>
      </c>
      <c r="C10" s="1">
        <v>21</v>
      </c>
      <c r="D10" s="1">
        <v>15</v>
      </c>
      <c r="E10" s="1">
        <v>13</v>
      </c>
      <c r="F10" s="1">
        <v>12</v>
      </c>
      <c r="G10" s="1">
        <v>14</v>
      </c>
    </row>
    <row r="11" spans="1:21" x14ac:dyDescent="0.2">
      <c r="B11" s="1">
        <v>13</v>
      </c>
      <c r="C11" s="1">
        <v>16</v>
      </c>
      <c r="D11" s="1">
        <v>15</v>
      </c>
      <c r="E11" s="1">
        <v>12</v>
      </c>
      <c r="F11" s="1">
        <v>14</v>
      </c>
      <c r="G11" s="1">
        <v>14</v>
      </c>
    </row>
    <row r="12" spans="1:21" x14ac:dyDescent="0.2">
      <c r="B12" s="1">
        <v>13</v>
      </c>
      <c r="C12" s="1">
        <v>12</v>
      </c>
      <c r="D12" s="1">
        <v>17</v>
      </c>
      <c r="E12" s="1">
        <v>13</v>
      </c>
      <c r="F12" s="1">
        <v>15</v>
      </c>
      <c r="G12" s="1">
        <v>15</v>
      </c>
    </row>
    <row r="14" spans="1:21" x14ac:dyDescent="0.2">
      <c r="A14" s="1" t="s">
        <v>1</v>
      </c>
      <c r="B14" s="1">
        <v>6</v>
      </c>
      <c r="C14" s="1">
        <v>7</v>
      </c>
      <c r="D14" s="1">
        <v>8</v>
      </c>
      <c r="E14" s="1">
        <v>9</v>
      </c>
      <c r="F14" s="1">
        <v>10</v>
      </c>
      <c r="G14" s="1">
        <v>11</v>
      </c>
      <c r="H14" s="1">
        <v>12</v>
      </c>
      <c r="I14" s="1">
        <v>13</v>
      </c>
      <c r="J14" s="1">
        <v>14</v>
      </c>
      <c r="K14" s="1">
        <v>15</v>
      </c>
      <c r="L14" s="1">
        <v>16</v>
      </c>
      <c r="M14" s="1">
        <v>17</v>
      </c>
      <c r="N14" s="1">
        <v>18</v>
      </c>
      <c r="O14" s="1">
        <v>19</v>
      </c>
      <c r="P14" s="1">
        <v>20</v>
      </c>
      <c r="Q14" s="1">
        <v>21</v>
      </c>
      <c r="R14" s="1">
        <v>26</v>
      </c>
    </row>
    <row r="15" spans="1:21" x14ac:dyDescent="0.2">
      <c r="A15" s="1" t="s">
        <v>2</v>
      </c>
      <c r="B15" s="1">
        <f>COUNTIF($B$3:$G$12, B14)</f>
        <v>1</v>
      </c>
      <c r="C15" s="1">
        <f t="shared" ref="C15:R15" si="0">COUNTIF($B$3:$G$12, C14)</f>
        <v>1</v>
      </c>
      <c r="D15" s="1">
        <f t="shared" si="0"/>
        <v>3</v>
      </c>
      <c r="E15" s="1">
        <f t="shared" si="0"/>
        <v>2</v>
      </c>
      <c r="F15" s="1">
        <f t="shared" si="0"/>
        <v>1</v>
      </c>
      <c r="G15" s="1">
        <f t="shared" si="0"/>
        <v>6</v>
      </c>
      <c r="H15" s="1">
        <f t="shared" si="0"/>
        <v>11</v>
      </c>
      <c r="I15" s="1">
        <f t="shared" si="0"/>
        <v>8</v>
      </c>
      <c r="J15" s="1">
        <f t="shared" si="0"/>
        <v>5</v>
      </c>
      <c r="K15" s="1">
        <f t="shared" si="0"/>
        <v>6</v>
      </c>
      <c r="L15" s="1">
        <f t="shared" si="0"/>
        <v>3</v>
      </c>
      <c r="M15" s="1">
        <f t="shared" si="0"/>
        <v>2</v>
      </c>
      <c r="N15" s="1">
        <f t="shared" si="0"/>
        <v>5</v>
      </c>
      <c r="O15" s="1">
        <f t="shared" si="0"/>
        <v>1</v>
      </c>
      <c r="P15" s="1">
        <f t="shared" si="0"/>
        <v>2</v>
      </c>
      <c r="Q15" s="1">
        <f t="shared" si="0"/>
        <v>2</v>
      </c>
      <c r="R15" s="1">
        <f t="shared" si="0"/>
        <v>1</v>
      </c>
      <c r="T15" s="1" t="s">
        <v>3</v>
      </c>
      <c r="U15" s="1">
        <f>SUM(B15:R15)</f>
        <v>60</v>
      </c>
    </row>
    <row r="17" spans="1:9" x14ac:dyDescent="0.2">
      <c r="A17" s="9" t="s">
        <v>4</v>
      </c>
      <c r="B17" s="9"/>
      <c r="C17" s="9"/>
      <c r="D17" s="1">
        <f>ROUND(SQRT(U15), 0)</f>
        <v>8</v>
      </c>
    </row>
    <row r="18" spans="1:9" x14ac:dyDescent="0.2">
      <c r="A18" s="9" t="s">
        <v>5</v>
      </c>
      <c r="B18" s="9"/>
      <c r="C18" s="9"/>
      <c r="D18" s="1">
        <f>(MAX($B$3:$G$12)-MIN($B$3:$G$12))/D17</f>
        <v>2.5</v>
      </c>
    </row>
    <row r="20" spans="1:9" x14ac:dyDescent="0.2">
      <c r="A20" s="11" t="s">
        <v>6</v>
      </c>
      <c r="B20" s="1">
        <f>B14</f>
        <v>6</v>
      </c>
      <c r="C20" s="1">
        <f>B21</f>
        <v>8.5</v>
      </c>
      <c r="D20" s="1">
        <f t="shared" ref="D20:I20" si="1">C21</f>
        <v>11</v>
      </c>
      <c r="E20" s="1">
        <f t="shared" si="1"/>
        <v>13.5</v>
      </c>
      <c r="F20" s="1">
        <f t="shared" si="1"/>
        <v>16</v>
      </c>
      <c r="G20" s="1">
        <f t="shared" si="1"/>
        <v>18.5</v>
      </c>
      <c r="H20" s="1">
        <f t="shared" si="1"/>
        <v>21</v>
      </c>
      <c r="I20" s="1">
        <f t="shared" si="1"/>
        <v>23.5</v>
      </c>
    </row>
    <row r="21" spans="1:9" x14ac:dyDescent="0.2">
      <c r="A21" s="11"/>
      <c r="B21" s="1">
        <f>B20+$D$18</f>
        <v>8.5</v>
      </c>
      <c r="C21" s="1">
        <f t="shared" ref="C21:I21" si="2">C20+$D$18</f>
        <v>11</v>
      </c>
      <c r="D21" s="1">
        <f t="shared" si="2"/>
        <v>13.5</v>
      </c>
      <c r="E21" s="1">
        <f t="shared" si="2"/>
        <v>16</v>
      </c>
      <c r="F21" s="1">
        <f t="shared" si="2"/>
        <v>18.5</v>
      </c>
      <c r="G21" s="1">
        <f t="shared" si="2"/>
        <v>21</v>
      </c>
      <c r="H21" s="1">
        <f t="shared" si="2"/>
        <v>23.5</v>
      </c>
      <c r="I21" s="1">
        <f t="shared" si="2"/>
        <v>26</v>
      </c>
    </row>
    <row r="22" spans="1:9" x14ac:dyDescent="0.2">
      <c r="A22" s="1" t="s">
        <v>7</v>
      </c>
      <c r="B22" s="1">
        <f>SUM(B15:D15)</f>
        <v>5</v>
      </c>
      <c r="C22" s="1">
        <f>SUM(E15:F15)</f>
        <v>3</v>
      </c>
      <c r="D22" s="1">
        <f>SUM(G15:I15)</f>
        <v>25</v>
      </c>
      <c r="E22" s="1">
        <f>SUM(J15:K15)</f>
        <v>11</v>
      </c>
      <c r="F22" s="1">
        <f>SUM(L15:N15)</f>
        <v>10</v>
      </c>
      <c r="G22" s="1">
        <f>SUM(O15:P15)</f>
        <v>3</v>
      </c>
      <c r="H22" s="1">
        <f>SUM(Q15)</f>
        <v>2</v>
      </c>
      <c r="I22" s="1">
        <f>SUM(R15)</f>
        <v>1</v>
      </c>
    </row>
    <row r="24" spans="1:9" x14ac:dyDescent="0.2">
      <c r="A24" s="1" t="s">
        <v>8</v>
      </c>
      <c r="B24" s="1">
        <f>AVERAGE(B20:B21)</f>
        <v>7.25</v>
      </c>
      <c r="C24" s="1">
        <f t="shared" ref="C24:I24" si="3">AVERAGE(C20:C21)</f>
        <v>9.75</v>
      </c>
      <c r="D24" s="1">
        <f t="shared" si="3"/>
        <v>12.25</v>
      </c>
      <c r="E24" s="1">
        <f t="shared" si="3"/>
        <v>14.75</v>
      </c>
      <c r="F24" s="1">
        <f t="shared" si="3"/>
        <v>17.25</v>
      </c>
      <c r="G24" s="1">
        <f t="shared" si="3"/>
        <v>19.75</v>
      </c>
      <c r="H24" s="1">
        <f t="shared" si="3"/>
        <v>22.25</v>
      </c>
      <c r="I24" s="1">
        <f t="shared" si="3"/>
        <v>24.75</v>
      </c>
    </row>
    <row r="25" spans="1:9" x14ac:dyDescent="0.2">
      <c r="A25" s="1" t="s">
        <v>2</v>
      </c>
      <c r="B25" s="1">
        <f>B22</f>
        <v>5</v>
      </c>
      <c r="C25" s="1">
        <f t="shared" ref="C25:I25" si="4">C22</f>
        <v>3</v>
      </c>
      <c r="D25" s="1">
        <f t="shared" si="4"/>
        <v>25</v>
      </c>
      <c r="E25" s="1">
        <f t="shared" si="4"/>
        <v>11</v>
      </c>
      <c r="F25" s="1">
        <f t="shared" si="4"/>
        <v>10</v>
      </c>
      <c r="G25" s="1">
        <f t="shared" si="4"/>
        <v>3</v>
      </c>
      <c r="H25" s="1">
        <f t="shared" si="4"/>
        <v>2</v>
      </c>
      <c r="I25" s="1">
        <f t="shared" si="4"/>
        <v>1</v>
      </c>
    </row>
    <row r="27" spans="1:9" x14ac:dyDescent="0.2">
      <c r="A27" s="9" t="s">
        <v>9</v>
      </c>
      <c r="B27" s="9"/>
      <c r="C27" s="9"/>
      <c r="D27" s="9"/>
      <c r="E27" s="9"/>
      <c r="F27" s="9"/>
    </row>
    <row r="28" spans="1:9" x14ac:dyDescent="0.2">
      <c r="A28" s="9" t="s">
        <v>10</v>
      </c>
      <c r="B28" s="9"/>
      <c r="C28" s="9"/>
      <c r="D28" s="9"/>
      <c r="E28" s="9"/>
      <c r="F28" s="9"/>
    </row>
    <row r="30" spans="1:9" x14ac:dyDescent="0.2">
      <c r="A30" s="1" t="s">
        <v>11</v>
      </c>
      <c r="B30" s="1">
        <f>B24*B25</f>
        <v>36.25</v>
      </c>
      <c r="C30" s="1">
        <f t="shared" ref="C30:I30" si="5">C24*C25</f>
        <v>29.25</v>
      </c>
      <c r="D30" s="1">
        <f t="shared" si="5"/>
        <v>306.25</v>
      </c>
      <c r="E30" s="1">
        <f t="shared" si="5"/>
        <v>162.25</v>
      </c>
      <c r="F30" s="1">
        <f t="shared" si="5"/>
        <v>172.5</v>
      </c>
      <c r="G30" s="1">
        <f t="shared" si="5"/>
        <v>59.25</v>
      </c>
      <c r="H30" s="1">
        <f t="shared" si="5"/>
        <v>44.5</v>
      </c>
      <c r="I30" s="1">
        <f t="shared" si="5"/>
        <v>24.75</v>
      </c>
    </row>
    <row r="31" spans="1:9" x14ac:dyDescent="0.2">
      <c r="A31" s="1" t="s">
        <v>12</v>
      </c>
      <c r="B31" s="1">
        <f>SUM(B30:I30)/U15</f>
        <v>13.916666666666666</v>
      </c>
    </row>
    <row r="33" spans="1:9" x14ac:dyDescent="0.2">
      <c r="A33" s="1" t="s">
        <v>13</v>
      </c>
      <c r="B33" s="1">
        <f>B25*B24*B24</f>
        <v>262.8125</v>
      </c>
      <c r="C33" s="1">
        <f t="shared" ref="C33:I33" si="6">C25*C24*C24</f>
        <v>285.1875</v>
      </c>
      <c r="D33" s="1">
        <f t="shared" si="6"/>
        <v>3751.5625</v>
      </c>
      <c r="E33" s="1">
        <f t="shared" si="6"/>
        <v>2393.1875</v>
      </c>
      <c r="F33" s="1">
        <f t="shared" si="6"/>
        <v>2975.625</v>
      </c>
      <c r="G33" s="1">
        <f t="shared" si="6"/>
        <v>1170.1875</v>
      </c>
      <c r="H33" s="1">
        <f t="shared" si="6"/>
        <v>990.125</v>
      </c>
      <c r="I33" s="1">
        <f t="shared" si="6"/>
        <v>612.5625</v>
      </c>
    </row>
    <row r="34" spans="1:9" x14ac:dyDescent="0.2">
      <c r="A34" s="1" t="s">
        <v>14</v>
      </c>
      <c r="B34" s="1">
        <f>SUM(B33:I33)/U15</f>
        <v>207.35416666666666</v>
      </c>
    </row>
    <row r="36" spans="1:9" x14ac:dyDescent="0.2">
      <c r="A36" s="1" t="s">
        <v>15</v>
      </c>
      <c r="B36" s="1">
        <f>SQRT(G36)</f>
        <v>3.7299369134787104</v>
      </c>
      <c r="D36" s="10" t="s">
        <v>16</v>
      </c>
      <c r="E36" s="10"/>
      <c r="F36" s="10"/>
      <c r="G36" s="1">
        <f>(B34-B31^2)*U15/(U15-1)</f>
        <v>13.912429378531089</v>
      </c>
    </row>
    <row r="38" spans="1:9" x14ac:dyDescent="0.2">
      <c r="A38" s="9" t="s">
        <v>17</v>
      </c>
      <c r="B38" s="9"/>
      <c r="F38" s="9" t="s">
        <v>23</v>
      </c>
      <c r="G38" s="9"/>
    </row>
    <row r="39" spans="1:9" x14ac:dyDescent="0.2">
      <c r="A39" s="1" t="s">
        <v>18</v>
      </c>
      <c r="B39" s="1" t="s">
        <v>1</v>
      </c>
      <c r="C39" s="1" t="s">
        <v>19</v>
      </c>
      <c r="D39" s="1" t="s">
        <v>20</v>
      </c>
      <c r="E39" s="1" t="s">
        <v>21</v>
      </c>
      <c r="F39" s="1" t="s">
        <v>52</v>
      </c>
      <c r="G39" s="1" t="s">
        <v>53</v>
      </c>
      <c r="H39" s="1" t="s">
        <v>54</v>
      </c>
      <c r="I39" s="1" t="s">
        <v>24</v>
      </c>
    </row>
    <row r="40" spans="1:9" x14ac:dyDescent="0.2">
      <c r="A40" s="1">
        <v>1</v>
      </c>
      <c r="B40" s="1">
        <f>B20</f>
        <v>6</v>
      </c>
      <c r="C40" s="1">
        <f>B40+$D$18</f>
        <v>8.5</v>
      </c>
      <c r="D40" s="1" t="str">
        <f>"-inf"</f>
        <v>-inf</v>
      </c>
      <c r="E40" s="1">
        <f>(C40-$B$31)/SQRT($B$34-$B$31^2)</f>
        <v>-1.4644692044428311</v>
      </c>
      <c r="F40" s="1">
        <v>-0.5</v>
      </c>
      <c r="G40" s="1">
        <v>-0.4279</v>
      </c>
      <c r="H40" s="1">
        <f>G40-F40</f>
        <v>7.2099999999999997E-2</v>
      </c>
      <c r="I40" s="1">
        <f>H40*$U$15</f>
        <v>4.3259999999999996</v>
      </c>
    </row>
    <row r="41" spans="1:9" x14ac:dyDescent="0.2">
      <c r="A41" s="1">
        <v>2</v>
      </c>
      <c r="B41" s="1">
        <f>C40</f>
        <v>8.5</v>
      </c>
      <c r="C41" s="1">
        <f t="shared" ref="C41:C47" si="7">B41+$D$18</f>
        <v>11</v>
      </c>
      <c r="D41" s="1">
        <f>E40</f>
        <v>-1.4644692044428311</v>
      </c>
      <c r="E41" s="1">
        <f t="shared" ref="E41:E46" si="8">(C41-$B$31)/SQRT($B$34-$B$31^2)</f>
        <v>-0.78856034085383198</v>
      </c>
      <c r="F41" s="1">
        <f>G40</f>
        <v>-0.4279</v>
      </c>
      <c r="G41" s="1">
        <v>-0.28520000000000001</v>
      </c>
      <c r="H41" s="1">
        <f t="shared" ref="H41:H47" si="9">G41-F41</f>
        <v>0.14269999999999999</v>
      </c>
      <c r="I41" s="1">
        <f t="shared" ref="I41:I47" si="10">H41*$U$15</f>
        <v>8.5619999999999994</v>
      </c>
    </row>
    <row r="42" spans="1:9" x14ac:dyDescent="0.2">
      <c r="A42" s="1">
        <v>3</v>
      </c>
      <c r="B42" s="1">
        <f t="shared" ref="B42:B47" si="11">C41</f>
        <v>11</v>
      </c>
      <c r="C42" s="1">
        <f t="shared" si="7"/>
        <v>13.5</v>
      </c>
      <c r="D42" s="1">
        <f t="shared" ref="D42:D47" si="12">E41</f>
        <v>-0.78856034085383198</v>
      </c>
      <c r="E42" s="1">
        <f t="shared" si="8"/>
        <v>-0.11265147726483302</v>
      </c>
      <c r="F42" s="1">
        <f t="shared" ref="F42:F47" si="13">G41</f>
        <v>-0.28520000000000001</v>
      </c>
      <c r="G42" s="1">
        <v>-4.3799999999999999E-2</v>
      </c>
      <c r="H42" s="1">
        <f t="shared" si="9"/>
        <v>0.2414</v>
      </c>
      <c r="I42" s="1">
        <f t="shared" si="10"/>
        <v>14.484</v>
      </c>
    </row>
    <row r="43" spans="1:9" x14ac:dyDescent="0.2">
      <c r="A43" s="1">
        <v>4</v>
      </c>
      <c r="B43" s="1">
        <f t="shared" si="11"/>
        <v>13.5</v>
      </c>
      <c r="C43" s="1">
        <f t="shared" si="7"/>
        <v>16</v>
      </c>
      <c r="D43" s="1">
        <f t="shared" si="12"/>
        <v>-0.11265147726483302</v>
      </c>
      <c r="E43" s="1">
        <f t="shared" si="8"/>
        <v>0.563257386324166</v>
      </c>
      <c r="F43" s="1">
        <f t="shared" si="13"/>
        <v>-4.3799999999999999E-2</v>
      </c>
      <c r="G43" s="1">
        <v>0.21229999999999999</v>
      </c>
      <c r="H43" s="1">
        <f t="shared" si="9"/>
        <v>0.25609999999999999</v>
      </c>
      <c r="I43" s="1">
        <f t="shared" si="10"/>
        <v>15.366</v>
      </c>
    </row>
    <row r="44" spans="1:9" x14ac:dyDescent="0.2">
      <c r="A44" s="1">
        <v>5</v>
      </c>
      <c r="B44" s="1">
        <f t="shared" si="11"/>
        <v>16</v>
      </c>
      <c r="C44" s="1">
        <f t="shared" si="7"/>
        <v>18.5</v>
      </c>
      <c r="D44" s="1">
        <f t="shared" si="12"/>
        <v>0.563257386324166</v>
      </c>
      <c r="E44" s="1">
        <f t="shared" si="8"/>
        <v>1.239166249913165</v>
      </c>
      <c r="F44" s="1">
        <f t="shared" si="13"/>
        <v>0.21229999999999999</v>
      </c>
      <c r="G44" s="1">
        <v>0.39250000000000002</v>
      </c>
      <c r="H44" s="1">
        <f t="shared" si="9"/>
        <v>0.18020000000000003</v>
      </c>
      <c r="I44" s="1">
        <f t="shared" si="10"/>
        <v>10.812000000000001</v>
      </c>
    </row>
    <row r="45" spans="1:9" x14ac:dyDescent="0.2">
      <c r="A45" s="1">
        <v>6</v>
      </c>
      <c r="B45" s="1">
        <f t="shared" si="11"/>
        <v>18.5</v>
      </c>
      <c r="C45" s="1">
        <f t="shared" si="7"/>
        <v>21</v>
      </c>
      <c r="D45" s="1">
        <f t="shared" si="12"/>
        <v>1.239166249913165</v>
      </c>
      <c r="E45" s="1">
        <f t="shared" si="8"/>
        <v>1.915075113502164</v>
      </c>
      <c r="F45" s="1">
        <f t="shared" si="13"/>
        <v>0.39250000000000002</v>
      </c>
      <c r="G45" s="1">
        <v>0.47260000000000002</v>
      </c>
      <c r="H45" s="1">
        <f t="shared" si="9"/>
        <v>8.0100000000000005E-2</v>
      </c>
      <c r="I45" s="1">
        <f t="shared" si="10"/>
        <v>4.806</v>
      </c>
    </row>
    <row r="46" spans="1:9" x14ac:dyDescent="0.2">
      <c r="A46" s="1">
        <v>7</v>
      </c>
      <c r="B46" s="1">
        <f t="shared" si="11"/>
        <v>21</v>
      </c>
      <c r="C46" s="1">
        <f t="shared" si="7"/>
        <v>23.5</v>
      </c>
      <c r="D46" s="1">
        <f t="shared" si="12"/>
        <v>1.915075113502164</v>
      </c>
      <c r="E46" s="1">
        <f t="shared" si="8"/>
        <v>2.5909839770911631</v>
      </c>
      <c r="F46" s="1">
        <f t="shared" si="13"/>
        <v>0.47260000000000002</v>
      </c>
      <c r="G46" s="1">
        <v>0.49519999999999997</v>
      </c>
      <c r="H46" s="1">
        <f t="shared" si="9"/>
        <v>2.2599999999999953E-2</v>
      </c>
      <c r="I46" s="1">
        <f t="shared" si="10"/>
        <v>1.3559999999999972</v>
      </c>
    </row>
    <row r="47" spans="1:9" x14ac:dyDescent="0.2">
      <c r="A47" s="1">
        <v>8</v>
      </c>
      <c r="B47" s="1">
        <f t="shared" si="11"/>
        <v>23.5</v>
      </c>
      <c r="C47" s="1">
        <f t="shared" si="7"/>
        <v>26</v>
      </c>
      <c r="D47" s="1">
        <f t="shared" si="12"/>
        <v>2.5909839770911631</v>
      </c>
      <c r="E47" s="1" t="s">
        <v>22</v>
      </c>
      <c r="F47" s="1">
        <f t="shared" si="13"/>
        <v>0.49519999999999997</v>
      </c>
      <c r="G47" s="1">
        <v>0.5</v>
      </c>
      <c r="H47" s="1">
        <f t="shared" si="9"/>
        <v>4.8000000000000265E-3</v>
      </c>
      <c r="I47" s="1">
        <f t="shared" si="10"/>
        <v>0.28800000000000159</v>
      </c>
    </row>
    <row r="49" spans="1:7" x14ac:dyDescent="0.2">
      <c r="A49" s="9" t="s">
        <v>25</v>
      </c>
      <c r="B49" s="9"/>
    </row>
    <row r="50" spans="1:7" x14ac:dyDescent="0.2">
      <c r="A50" s="1" t="s">
        <v>18</v>
      </c>
      <c r="B50" s="1" t="s">
        <v>2</v>
      </c>
      <c r="C50" s="1" t="s">
        <v>24</v>
      </c>
      <c r="D50" s="1" t="s">
        <v>26</v>
      </c>
      <c r="E50" s="1" t="s">
        <v>27</v>
      </c>
      <c r="F50" s="9" t="s">
        <v>55</v>
      </c>
      <c r="G50" s="9"/>
    </row>
    <row r="51" spans="1:7" x14ac:dyDescent="0.2">
      <c r="A51" s="1">
        <v>1</v>
      </c>
      <c r="B51" s="1">
        <f>B$25</f>
        <v>5</v>
      </c>
      <c r="C51" s="1">
        <f>I40</f>
        <v>4.3259999999999996</v>
      </c>
      <c r="D51" s="1">
        <f>B51-C51</f>
        <v>0.67400000000000038</v>
      </c>
      <c r="E51" s="1">
        <f>D51*D51</f>
        <v>0.45427600000000051</v>
      </c>
      <c r="F51" s="12">
        <f>E51/C51</f>
        <v>0.10501063337956555</v>
      </c>
      <c r="G51" s="12"/>
    </row>
    <row r="52" spans="1:7" x14ac:dyDescent="0.2">
      <c r="A52" s="1">
        <v>2</v>
      </c>
      <c r="B52" s="1">
        <f>C$25</f>
        <v>3</v>
      </c>
      <c r="C52" s="1">
        <f t="shared" ref="C52:C58" si="14">I41</f>
        <v>8.5619999999999994</v>
      </c>
      <c r="D52" s="1">
        <f t="shared" ref="D52:D58" si="15">B52-C52</f>
        <v>-5.5619999999999994</v>
      </c>
      <c r="E52" s="1">
        <f t="shared" ref="E52:E58" si="16">D52*D52</f>
        <v>30.935843999999992</v>
      </c>
      <c r="F52" s="12">
        <f t="shared" ref="F52:F58" si="17">E52/C52</f>
        <v>3.6131562718990882</v>
      </c>
      <c r="G52" s="12"/>
    </row>
    <row r="53" spans="1:7" x14ac:dyDescent="0.2">
      <c r="A53" s="1">
        <v>3</v>
      </c>
      <c r="B53" s="1">
        <f>D$25</f>
        <v>25</v>
      </c>
      <c r="C53" s="1">
        <f t="shared" si="14"/>
        <v>14.484</v>
      </c>
      <c r="D53" s="1">
        <f t="shared" si="15"/>
        <v>10.516</v>
      </c>
      <c r="E53" s="1">
        <f t="shared" si="16"/>
        <v>110.58625600000001</v>
      </c>
      <c r="F53" s="12">
        <f t="shared" si="17"/>
        <v>7.6350632421982878</v>
      </c>
      <c r="G53" s="12"/>
    </row>
    <row r="54" spans="1:7" x14ac:dyDescent="0.2">
      <c r="A54" s="1">
        <v>4</v>
      </c>
      <c r="B54" s="1">
        <f>E$25</f>
        <v>11</v>
      </c>
      <c r="C54" s="1">
        <f t="shared" si="14"/>
        <v>15.366</v>
      </c>
      <c r="D54" s="1">
        <f t="shared" si="15"/>
        <v>-4.3659999999999997</v>
      </c>
      <c r="E54" s="1">
        <f t="shared" si="16"/>
        <v>19.061955999999999</v>
      </c>
      <c r="F54" s="12">
        <f t="shared" si="17"/>
        <v>1.2405281790967069</v>
      </c>
      <c r="G54" s="12"/>
    </row>
    <row r="55" spans="1:7" x14ac:dyDescent="0.2">
      <c r="A55" s="1">
        <v>5</v>
      </c>
      <c r="B55" s="1">
        <f>F$25</f>
        <v>10</v>
      </c>
      <c r="C55" s="1">
        <f t="shared" si="14"/>
        <v>10.812000000000001</v>
      </c>
      <c r="D55" s="1">
        <f t="shared" si="15"/>
        <v>-0.81200000000000117</v>
      </c>
      <c r="E55" s="1">
        <f t="shared" si="16"/>
        <v>0.65934400000000193</v>
      </c>
      <c r="F55" s="12">
        <f t="shared" si="17"/>
        <v>6.0982611912689777E-2</v>
      </c>
      <c r="G55" s="12"/>
    </row>
    <row r="56" spans="1:7" x14ac:dyDescent="0.2">
      <c r="A56" s="1">
        <v>6</v>
      </c>
      <c r="B56" s="1">
        <f>G$25</f>
        <v>3</v>
      </c>
      <c r="C56" s="1">
        <f t="shared" si="14"/>
        <v>4.806</v>
      </c>
      <c r="D56" s="1">
        <f t="shared" si="15"/>
        <v>-1.806</v>
      </c>
      <c r="E56" s="1">
        <f t="shared" si="16"/>
        <v>3.2616360000000002</v>
      </c>
      <c r="F56" s="12">
        <f t="shared" si="17"/>
        <v>0.67865917602996262</v>
      </c>
      <c r="G56" s="12"/>
    </row>
    <row r="57" spans="1:7" x14ac:dyDescent="0.2">
      <c r="A57" s="1">
        <v>7</v>
      </c>
      <c r="B57" s="1">
        <f>H$25</f>
        <v>2</v>
      </c>
      <c r="C57" s="1">
        <f t="shared" si="14"/>
        <v>1.3559999999999972</v>
      </c>
      <c r="D57" s="1">
        <f t="shared" si="15"/>
        <v>0.64400000000000279</v>
      </c>
      <c r="E57" s="1">
        <f t="shared" si="16"/>
        <v>0.4147360000000036</v>
      </c>
      <c r="F57" s="12">
        <f t="shared" si="17"/>
        <v>0.30585250737463454</v>
      </c>
      <c r="G57" s="12"/>
    </row>
    <row r="58" spans="1:7" x14ac:dyDescent="0.2">
      <c r="A58" s="1">
        <v>8</v>
      </c>
      <c r="B58" s="1">
        <f>I$25</f>
        <v>1</v>
      </c>
      <c r="C58" s="1">
        <f t="shared" si="14"/>
        <v>0.28800000000000159</v>
      </c>
      <c r="D58" s="1">
        <f t="shared" si="15"/>
        <v>0.71199999999999841</v>
      </c>
      <c r="E58" s="1">
        <f t="shared" si="16"/>
        <v>0.50694399999999773</v>
      </c>
      <c r="F58" s="12">
        <f t="shared" si="17"/>
        <v>1.7602222222222046</v>
      </c>
      <c r="G58" s="12"/>
    </row>
    <row r="59" spans="1:7" x14ac:dyDescent="0.2">
      <c r="E59" s="1" t="s">
        <v>28</v>
      </c>
      <c r="F59" s="9">
        <f>SUM(F51:G58)</f>
        <v>15.39947484411314</v>
      </c>
      <c r="G59" s="9"/>
    </row>
    <row r="61" spans="1:7" x14ac:dyDescent="0.2">
      <c r="A61" s="9" t="s">
        <v>29</v>
      </c>
      <c r="B61" s="9"/>
      <c r="C61" s="9"/>
      <c r="D61" s="1">
        <f>D17-3</f>
        <v>5</v>
      </c>
    </row>
    <row r="63" spans="1:7" x14ac:dyDescent="0.2">
      <c r="A63" s="12" t="s">
        <v>31</v>
      </c>
      <c r="B63" s="12"/>
      <c r="C63" s="1">
        <v>11.07</v>
      </c>
      <c r="E63" t="s">
        <v>74</v>
      </c>
      <c r="F63" t="s">
        <v>73</v>
      </c>
    </row>
    <row r="64" spans="1:7" x14ac:dyDescent="0.2">
      <c r="A64" s="12" t="s">
        <v>30</v>
      </c>
      <c r="B64" s="12"/>
      <c r="C64" s="1">
        <f>F59</f>
        <v>15.39947484411314</v>
      </c>
    </row>
    <row r="66" spans="1:9" x14ac:dyDescent="0.2">
      <c r="A66" s="13" t="s">
        <v>56</v>
      </c>
      <c r="B66" s="13"/>
      <c r="C66" s="13"/>
      <c r="D66" s="13"/>
      <c r="E66" s="13"/>
      <c r="F66" s="13"/>
      <c r="G66" s="13"/>
      <c r="H66" s="13"/>
      <c r="I66" s="13"/>
    </row>
  </sheetData>
  <mergeCells count="23">
    <mergeCell ref="F59:G59"/>
    <mergeCell ref="A61:C61"/>
    <mergeCell ref="A63:B63"/>
    <mergeCell ref="A64:B64"/>
    <mergeCell ref="A66:I66"/>
    <mergeCell ref="F58:G58"/>
    <mergeCell ref="A38:B38"/>
    <mergeCell ref="F38:G38"/>
    <mergeCell ref="A49:B49"/>
    <mergeCell ref="F50:G50"/>
    <mergeCell ref="F51:G51"/>
    <mergeCell ref="F52:G52"/>
    <mergeCell ref="F53:G53"/>
    <mergeCell ref="F54:G54"/>
    <mergeCell ref="F55:G55"/>
    <mergeCell ref="F56:G56"/>
    <mergeCell ref="F57:G57"/>
    <mergeCell ref="A27:F27"/>
    <mergeCell ref="A28:F28"/>
    <mergeCell ref="D36:F36"/>
    <mergeCell ref="A17:C17"/>
    <mergeCell ref="A18:C18"/>
    <mergeCell ref="A20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EACF-F483-724B-B09D-6B3DCEEB54C2}">
  <dimension ref="A2:O34"/>
  <sheetViews>
    <sheetView topLeftCell="A8" workbookViewId="0">
      <selection activeCell="D25" sqref="D25:D26"/>
    </sheetView>
  </sheetViews>
  <sheetFormatPr baseColWidth="10" defaultRowHeight="16" x14ac:dyDescent="0.2"/>
  <cols>
    <col min="1" max="1" width="12.33203125" customWidth="1"/>
  </cols>
  <sheetData>
    <row r="2" spans="2:15" x14ac:dyDescent="0.2">
      <c r="B2" t="s">
        <v>0</v>
      </c>
    </row>
    <row r="3" spans="2:15" x14ac:dyDescent="0.2">
      <c r="B3" s="1">
        <v>18</v>
      </c>
      <c r="C3" s="1">
        <v>20</v>
      </c>
      <c r="D3" s="1">
        <v>14</v>
      </c>
      <c r="E3" s="1">
        <v>11</v>
      </c>
      <c r="F3" s="1">
        <v>8</v>
      </c>
      <c r="G3" s="1">
        <v>12</v>
      </c>
    </row>
    <row r="4" spans="2:15" x14ac:dyDescent="0.2">
      <c r="B4" s="1">
        <v>12</v>
      </c>
      <c r="C4" s="1">
        <v>15</v>
      </c>
      <c r="D4" s="1">
        <v>11</v>
      </c>
      <c r="E4" s="1">
        <v>12</v>
      </c>
      <c r="F4" s="1">
        <v>21</v>
      </c>
      <c r="G4" s="1">
        <v>14</v>
      </c>
    </row>
    <row r="5" spans="2:15" x14ac:dyDescent="0.2">
      <c r="B5" s="1">
        <v>12</v>
      </c>
      <c r="C5" s="1">
        <v>11</v>
      </c>
      <c r="D5" s="1">
        <v>6</v>
      </c>
      <c r="E5" s="1">
        <v>9</v>
      </c>
      <c r="F5" s="1">
        <v>13</v>
      </c>
      <c r="G5" s="1">
        <v>12</v>
      </c>
    </row>
    <row r="6" spans="2:15" x14ac:dyDescent="0.2">
      <c r="B6" s="1">
        <v>18</v>
      </c>
      <c r="C6" s="1">
        <v>11</v>
      </c>
      <c r="D6" s="1">
        <v>13</v>
      </c>
      <c r="E6" s="1">
        <v>12</v>
      </c>
      <c r="F6" s="1">
        <v>11</v>
      </c>
      <c r="G6" s="1">
        <v>16</v>
      </c>
    </row>
    <row r="7" spans="2:15" x14ac:dyDescent="0.2">
      <c r="B7" s="1">
        <v>13</v>
      </c>
      <c r="C7" s="1">
        <v>13</v>
      </c>
      <c r="D7" s="1">
        <v>9</v>
      </c>
      <c r="E7" s="1">
        <v>18</v>
      </c>
      <c r="F7" s="1">
        <v>17</v>
      </c>
      <c r="G7" s="1">
        <v>20</v>
      </c>
    </row>
    <row r="8" spans="2:15" x14ac:dyDescent="0.2">
      <c r="B8" s="1">
        <v>7</v>
      </c>
      <c r="C8" s="1">
        <v>19</v>
      </c>
      <c r="D8" s="1">
        <v>10</v>
      </c>
      <c r="E8" s="1">
        <v>8</v>
      </c>
      <c r="F8" s="1">
        <v>12</v>
      </c>
      <c r="G8" s="1">
        <v>12</v>
      </c>
      <c r="I8" s="1" t="s">
        <v>3</v>
      </c>
      <c r="J8" s="1">
        <f>№1!U15</f>
        <v>60</v>
      </c>
    </row>
    <row r="9" spans="2:15" x14ac:dyDescent="0.2">
      <c r="B9" s="1">
        <v>11</v>
      </c>
      <c r="C9" s="1">
        <v>16</v>
      </c>
      <c r="D9" s="1">
        <v>26</v>
      </c>
      <c r="E9" s="1">
        <v>18</v>
      </c>
      <c r="F9" s="1">
        <v>15</v>
      </c>
      <c r="G9" s="1">
        <v>18</v>
      </c>
    </row>
    <row r="10" spans="2:15" x14ac:dyDescent="0.2">
      <c r="B10" s="1">
        <v>8</v>
      </c>
      <c r="C10" s="1">
        <v>21</v>
      </c>
      <c r="D10" s="1">
        <v>15</v>
      </c>
      <c r="E10" s="1">
        <v>13</v>
      </c>
      <c r="F10" s="1">
        <v>12</v>
      </c>
      <c r="G10" s="1">
        <v>14</v>
      </c>
      <c r="I10" s="1" t="s">
        <v>12</v>
      </c>
      <c r="J10" s="1">
        <f>№1!B31</f>
        <v>13.916666666666666</v>
      </c>
    </row>
    <row r="11" spans="2:15" x14ac:dyDescent="0.2">
      <c r="B11" s="1">
        <v>13</v>
      </c>
      <c r="C11" s="1">
        <v>16</v>
      </c>
      <c r="D11" s="1">
        <v>15</v>
      </c>
      <c r="E11" s="1">
        <v>12</v>
      </c>
      <c r="F11" s="1">
        <v>14</v>
      </c>
      <c r="G11" s="1">
        <v>14</v>
      </c>
      <c r="I11" s="1" t="s">
        <v>15</v>
      </c>
      <c r="J11" s="1">
        <f>№1!B36</f>
        <v>3.7299369134787104</v>
      </c>
      <c r="L11" s="10" t="s">
        <v>16</v>
      </c>
      <c r="M11" s="10"/>
      <c r="N11" s="10"/>
      <c r="O11" s="1">
        <f>№1!G36</f>
        <v>13.912429378531089</v>
      </c>
    </row>
    <row r="12" spans="2:15" x14ac:dyDescent="0.2">
      <c r="B12" s="1">
        <v>13</v>
      </c>
      <c r="C12" s="1">
        <v>12</v>
      </c>
      <c r="D12" s="1">
        <v>17</v>
      </c>
      <c r="E12" s="1">
        <v>13</v>
      </c>
      <c r="F12" s="1">
        <v>15</v>
      </c>
      <c r="G12" s="1">
        <v>15</v>
      </c>
    </row>
    <row r="15" spans="2:15" x14ac:dyDescent="0.2">
      <c r="B15" s="1" t="s">
        <v>32</v>
      </c>
      <c r="C15" s="1">
        <v>0.95</v>
      </c>
    </row>
    <row r="16" spans="2:15" x14ac:dyDescent="0.2">
      <c r="B16" s="1" t="s">
        <v>33</v>
      </c>
      <c r="C16" s="3">
        <v>1.96</v>
      </c>
    </row>
    <row r="19" spans="1:8" x14ac:dyDescent="0.2">
      <c r="A19" t="s">
        <v>42</v>
      </c>
    </row>
    <row r="20" spans="1:8" x14ac:dyDescent="0.2">
      <c r="B20" s="1" t="s">
        <v>34</v>
      </c>
      <c r="C20" s="1">
        <f>$J$10-$C$16*$J$11/SQRT($J$8-1)</f>
        <v>12.964897674072446</v>
      </c>
    </row>
    <row r="21" spans="1:8" x14ac:dyDescent="0.2">
      <c r="B21" s="1" t="s">
        <v>35</v>
      </c>
      <c r="C21" s="1">
        <f>$J$10+$C$16*$J$11/SQRT($J$8-1)</f>
        <v>14.868435659260886</v>
      </c>
    </row>
    <row r="24" spans="1:8" x14ac:dyDescent="0.2">
      <c r="A24" t="s">
        <v>43</v>
      </c>
    </row>
    <row r="25" spans="1:8" x14ac:dyDescent="0.2">
      <c r="B25" s="1" t="s">
        <v>34</v>
      </c>
      <c r="C25" s="1">
        <f>$J$10-$C$16*1/SQRT($J$8-1)</f>
        <v>13.661496401144252</v>
      </c>
    </row>
    <row r="26" spans="1:8" x14ac:dyDescent="0.2">
      <c r="B26" s="1" t="s">
        <v>35</v>
      </c>
      <c r="C26" s="1">
        <f>$J$10+$C$16*1/SQRT($J$8-1)</f>
        <v>14.17183693218908</v>
      </c>
    </row>
    <row r="29" spans="1:8" x14ac:dyDescent="0.2">
      <c r="A29" t="s">
        <v>41</v>
      </c>
    </row>
    <row r="30" spans="1:8" x14ac:dyDescent="0.2">
      <c r="B30" s="1" t="s">
        <v>36</v>
      </c>
      <c r="C30" s="1">
        <f>(1-C15)/2</f>
        <v>2.5000000000000022E-2</v>
      </c>
      <c r="D30" s="1" t="s">
        <v>37</v>
      </c>
      <c r="E30" s="1">
        <v>82.117000000000004</v>
      </c>
      <c r="F30" s="9" t="s">
        <v>38</v>
      </c>
      <c r="G30" s="9"/>
      <c r="H30" s="1">
        <f>J8-1</f>
        <v>59</v>
      </c>
    </row>
    <row r="31" spans="1:8" x14ac:dyDescent="0.2">
      <c r="B31" s="1" t="s">
        <v>39</v>
      </c>
      <c r="C31" s="1">
        <f>(1+C15)/2</f>
        <v>0.97499999999999998</v>
      </c>
      <c r="D31" s="1" t="s">
        <v>40</v>
      </c>
      <c r="E31" s="1">
        <v>39.661999999999999</v>
      </c>
    </row>
    <row r="33" spans="2:3" x14ac:dyDescent="0.2">
      <c r="B33" s="1" t="s">
        <v>34</v>
      </c>
      <c r="C33" s="1">
        <f>$H$30*$O$11/E30</f>
        <v>9.9959001587166387</v>
      </c>
    </row>
    <row r="34" spans="2:3" x14ac:dyDescent="0.2">
      <c r="B34" s="1" t="s">
        <v>35</v>
      </c>
      <c r="C34" s="1">
        <f>$H$30*$O$11/E31</f>
        <v>20.695712100583286</v>
      </c>
    </row>
  </sheetData>
  <mergeCells count="2">
    <mergeCell ref="F30:G30"/>
    <mergeCell ref="L11:N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17FA-DBD2-1E41-A1A3-6C778FAF5B23}">
  <dimension ref="B2:BH52"/>
  <sheetViews>
    <sheetView tabSelected="1" zoomScale="107" workbookViewId="0">
      <selection activeCell="O14" sqref="O14"/>
    </sheetView>
  </sheetViews>
  <sheetFormatPr baseColWidth="10" defaultRowHeight="16" x14ac:dyDescent="0.2"/>
  <cols>
    <col min="1" max="5" width="10.83203125" style="5"/>
    <col min="6" max="6" width="12.83203125" style="5" customWidth="1"/>
    <col min="7" max="9" width="10.83203125" style="5"/>
    <col min="10" max="10" width="12.1640625" style="5" customWidth="1"/>
    <col min="11" max="11" width="14" style="5" customWidth="1"/>
    <col min="12" max="12" width="15.5" style="5" customWidth="1"/>
    <col min="13" max="14" width="10.83203125" style="5"/>
    <col min="15" max="15" width="11.5" style="5" customWidth="1"/>
    <col min="16" max="16384" width="10.83203125" style="5"/>
  </cols>
  <sheetData>
    <row r="2" spans="2:60" x14ac:dyDescent="0.2">
      <c r="B2" s="4" t="s">
        <v>44</v>
      </c>
      <c r="C2" s="4" t="s">
        <v>45</v>
      </c>
      <c r="D2" s="4" t="s">
        <v>46</v>
      </c>
      <c r="F2" s="4" t="s">
        <v>47</v>
      </c>
      <c r="K2" s="5" t="s">
        <v>48</v>
      </c>
      <c r="M2" s="14" t="s">
        <v>71</v>
      </c>
      <c r="N2" s="15"/>
    </row>
    <row r="3" spans="2:60" x14ac:dyDescent="0.2">
      <c r="B3" s="4">
        <v>207</v>
      </c>
      <c r="C3" s="4">
        <v>229</v>
      </c>
      <c r="D3" s="4">
        <v>541</v>
      </c>
      <c r="F3" s="4">
        <v>1</v>
      </c>
      <c r="G3" s="4">
        <f t="shared" ref="G3:G34" si="0">B3</f>
        <v>207</v>
      </c>
      <c r="H3" s="4">
        <f t="shared" ref="H3:H34" si="1">C3</f>
        <v>229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1</v>
      </c>
      <c r="AR3" s="6">
        <v>1</v>
      </c>
      <c r="AS3" s="6">
        <v>1</v>
      </c>
      <c r="AT3" s="6">
        <v>1</v>
      </c>
      <c r="AU3" s="6">
        <v>1</v>
      </c>
      <c r="AV3" s="6">
        <v>1</v>
      </c>
      <c r="AW3" s="6">
        <v>1</v>
      </c>
      <c r="AX3" s="6">
        <v>1</v>
      </c>
      <c r="AY3" s="6">
        <v>1</v>
      </c>
      <c r="AZ3" s="6">
        <v>1</v>
      </c>
      <c r="BA3" s="6">
        <v>1</v>
      </c>
      <c r="BB3" s="6">
        <v>1</v>
      </c>
      <c r="BC3" s="6">
        <v>1</v>
      </c>
      <c r="BD3" s="6">
        <v>1</v>
      </c>
      <c r="BE3" s="6">
        <v>1</v>
      </c>
      <c r="BF3" s="6">
        <v>1</v>
      </c>
      <c r="BG3" s="6">
        <v>1</v>
      </c>
      <c r="BH3" s="6">
        <v>1</v>
      </c>
    </row>
    <row r="4" spans="2:60" x14ac:dyDescent="0.2">
      <c r="B4" s="4">
        <v>465</v>
      </c>
      <c r="C4" s="4">
        <v>169</v>
      </c>
      <c r="D4" s="4">
        <v>204</v>
      </c>
      <c r="F4" s="4">
        <v>1</v>
      </c>
      <c r="G4" s="4">
        <f t="shared" si="0"/>
        <v>465</v>
      </c>
      <c r="H4" s="4">
        <f t="shared" si="1"/>
        <v>169</v>
      </c>
      <c r="K4" s="6">
        <v>207</v>
      </c>
      <c r="L4" s="6">
        <v>465</v>
      </c>
      <c r="M4" s="6">
        <v>165</v>
      </c>
      <c r="N4" s="6">
        <v>307</v>
      </c>
      <c r="O4" s="6">
        <v>376</v>
      </c>
      <c r="P4" s="6">
        <v>357</v>
      </c>
      <c r="Q4" s="6">
        <v>74</v>
      </c>
      <c r="R4" s="6">
        <v>359</v>
      </c>
      <c r="S4" s="6">
        <v>339</v>
      </c>
      <c r="T4" s="6">
        <v>72</v>
      </c>
      <c r="U4" s="6">
        <v>252</v>
      </c>
      <c r="V4" s="6">
        <v>402</v>
      </c>
      <c r="W4" s="6">
        <v>160</v>
      </c>
      <c r="X4" s="6">
        <v>26</v>
      </c>
      <c r="Y4" s="6">
        <v>336</v>
      </c>
      <c r="Z4" s="6">
        <v>226</v>
      </c>
      <c r="AA4" s="6">
        <v>46</v>
      </c>
      <c r="AB4" s="6">
        <v>380</v>
      </c>
      <c r="AC4" s="6">
        <v>194</v>
      </c>
      <c r="AD4" s="6">
        <v>60</v>
      </c>
      <c r="AE4" s="6">
        <v>98</v>
      </c>
      <c r="AF4" s="6">
        <v>397</v>
      </c>
      <c r="AG4" s="6">
        <v>285</v>
      </c>
      <c r="AH4" s="6">
        <v>383</v>
      </c>
      <c r="AI4" s="6">
        <v>375</v>
      </c>
      <c r="AJ4" s="6">
        <v>407</v>
      </c>
      <c r="AK4" s="6">
        <v>354</v>
      </c>
      <c r="AL4" s="6">
        <v>294</v>
      </c>
      <c r="AM4" s="6">
        <v>78</v>
      </c>
      <c r="AN4" s="6">
        <v>67</v>
      </c>
      <c r="AO4" s="6">
        <v>367</v>
      </c>
      <c r="AP4" s="6">
        <v>394</v>
      </c>
      <c r="AQ4" s="6">
        <v>302</v>
      </c>
      <c r="AR4" s="6">
        <v>103</v>
      </c>
      <c r="AS4" s="6">
        <v>230</v>
      </c>
      <c r="AT4" s="6">
        <v>444</v>
      </c>
      <c r="AU4" s="6">
        <v>463</v>
      </c>
      <c r="AV4" s="6">
        <v>353</v>
      </c>
      <c r="AW4" s="6">
        <v>350</v>
      </c>
      <c r="AX4" s="6">
        <v>471</v>
      </c>
      <c r="AY4" s="6">
        <v>46</v>
      </c>
      <c r="AZ4" s="6">
        <v>476</v>
      </c>
      <c r="BA4" s="6">
        <v>59</v>
      </c>
      <c r="BB4" s="6">
        <v>317</v>
      </c>
      <c r="BC4" s="6">
        <v>35</v>
      </c>
      <c r="BD4" s="6">
        <v>275</v>
      </c>
      <c r="BE4" s="6">
        <v>281</v>
      </c>
      <c r="BF4" s="6">
        <v>494</v>
      </c>
      <c r="BG4" s="6">
        <v>250</v>
      </c>
      <c r="BH4" s="6">
        <v>424</v>
      </c>
    </row>
    <row r="5" spans="2:60" x14ac:dyDescent="0.2">
      <c r="B5" s="4">
        <v>165</v>
      </c>
      <c r="C5" s="4">
        <v>212</v>
      </c>
      <c r="D5" s="4">
        <v>405</v>
      </c>
      <c r="F5" s="4">
        <v>1</v>
      </c>
      <c r="G5" s="4">
        <f t="shared" si="0"/>
        <v>165</v>
      </c>
      <c r="H5" s="4">
        <f t="shared" si="1"/>
        <v>212</v>
      </c>
      <c r="K5" s="6">
        <v>229</v>
      </c>
      <c r="L5" s="6">
        <v>169</v>
      </c>
      <c r="M5" s="6">
        <v>212</v>
      </c>
      <c r="N5" s="6">
        <v>231</v>
      </c>
      <c r="O5" s="6">
        <v>276</v>
      </c>
      <c r="P5" s="6">
        <v>310</v>
      </c>
      <c r="Q5" s="6">
        <v>451</v>
      </c>
      <c r="R5" s="6">
        <v>386</v>
      </c>
      <c r="S5" s="6">
        <v>226</v>
      </c>
      <c r="T5" s="6">
        <v>318</v>
      </c>
      <c r="U5" s="6">
        <v>298</v>
      </c>
      <c r="V5" s="6">
        <v>306</v>
      </c>
      <c r="W5" s="6">
        <v>146</v>
      </c>
      <c r="X5" s="6">
        <v>136</v>
      </c>
      <c r="Y5" s="6">
        <v>194</v>
      </c>
      <c r="Z5" s="6">
        <v>459</v>
      </c>
      <c r="AA5" s="6">
        <v>352</v>
      </c>
      <c r="AB5" s="6">
        <v>211</v>
      </c>
      <c r="AC5" s="6">
        <v>252</v>
      </c>
      <c r="AD5" s="6">
        <v>267</v>
      </c>
      <c r="AE5" s="6">
        <v>113</v>
      </c>
      <c r="AF5" s="6">
        <v>300</v>
      </c>
      <c r="AG5" s="6">
        <v>200</v>
      </c>
      <c r="AH5" s="6">
        <v>478</v>
      </c>
      <c r="AI5" s="6">
        <v>420</v>
      </c>
      <c r="AJ5" s="6">
        <v>350</v>
      </c>
      <c r="AK5" s="6">
        <v>308</v>
      </c>
      <c r="AL5" s="6">
        <v>358</v>
      </c>
      <c r="AM5" s="6">
        <v>402</v>
      </c>
      <c r="AN5" s="6">
        <v>177</v>
      </c>
      <c r="AO5" s="6">
        <v>348</v>
      </c>
      <c r="AP5" s="6">
        <v>458</v>
      </c>
      <c r="AQ5" s="6">
        <v>82</v>
      </c>
      <c r="AR5" s="6">
        <v>9</v>
      </c>
      <c r="AS5" s="6">
        <v>445</v>
      </c>
      <c r="AT5" s="6">
        <v>450</v>
      </c>
      <c r="AU5" s="6">
        <v>57</v>
      </c>
      <c r="AV5" s="6">
        <v>382</v>
      </c>
      <c r="AW5" s="6">
        <v>204</v>
      </c>
      <c r="AX5" s="6">
        <v>191</v>
      </c>
      <c r="AY5" s="6">
        <v>448</v>
      </c>
      <c r="AZ5" s="6">
        <v>496</v>
      </c>
      <c r="BA5" s="6">
        <v>61</v>
      </c>
      <c r="BB5" s="6">
        <v>284</v>
      </c>
      <c r="BC5" s="6">
        <v>286</v>
      </c>
      <c r="BD5" s="6">
        <v>77</v>
      </c>
      <c r="BE5" s="6">
        <v>398</v>
      </c>
      <c r="BF5" s="6">
        <v>389</v>
      </c>
      <c r="BG5" s="6">
        <v>481</v>
      </c>
      <c r="BH5" s="6">
        <v>211</v>
      </c>
    </row>
    <row r="6" spans="2:60" x14ac:dyDescent="0.2">
      <c r="B6" s="4">
        <v>307</v>
      </c>
      <c r="C6" s="4">
        <v>231</v>
      </c>
      <c r="D6" s="4">
        <v>372</v>
      </c>
      <c r="F6" s="4">
        <v>1</v>
      </c>
      <c r="G6" s="4">
        <f t="shared" si="0"/>
        <v>307</v>
      </c>
      <c r="H6" s="4">
        <f t="shared" si="1"/>
        <v>231</v>
      </c>
    </row>
    <row r="7" spans="2:60" x14ac:dyDescent="0.2">
      <c r="B7" s="4">
        <v>376</v>
      </c>
      <c r="C7" s="4">
        <v>276</v>
      </c>
      <c r="D7" s="4">
        <v>246</v>
      </c>
      <c r="F7" s="4">
        <v>1</v>
      </c>
      <c r="G7" s="4">
        <f t="shared" si="0"/>
        <v>376</v>
      </c>
      <c r="H7" s="4">
        <f t="shared" si="1"/>
        <v>276</v>
      </c>
      <c r="J7" s="5" t="s">
        <v>49</v>
      </c>
      <c r="K7" s="14" t="s">
        <v>72</v>
      </c>
      <c r="L7" s="15"/>
      <c r="O7" s="5" t="s">
        <v>50</v>
      </c>
      <c r="P7" s="14" t="s">
        <v>69</v>
      </c>
      <c r="Q7" s="15"/>
    </row>
    <row r="8" spans="2:60" x14ac:dyDescent="0.2">
      <c r="B8" s="4">
        <v>357</v>
      </c>
      <c r="C8" s="4">
        <v>310</v>
      </c>
      <c r="D8" s="4">
        <v>284</v>
      </c>
      <c r="F8" s="4">
        <v>1</v>
      </c>
      <c r="G8" s="4">
        <f t="shared" si="0"/>
        <v>357</v>
      </c>
      <c r="H8" s="4">
        <f t="shared" si="1"/>
        <v>310</v>
      </c>
      <c r="J8" s="6">
        <v>50</v>
      </c>
      <c r="K8" s="6">
        <v>13675</v>
      </c>
      <c r="L8" s="6">
        <v>14292</v>
      </c>
      <c r="O8" s="6">
        <v>11187</v>
      </c>
    </row>
    <row r="9" spans="2:60" x14ac:dyDescent="0.2">
      <c r="B9" s="4">
        <v>74</v>
      </c>
      <c r="C9" s="4">
        <v>451</v>
      </c>
      <c r="D9" s="4">
        <v>25</v>
      </c>
      <c r="F9" s="4">
        <v>1</v>
      </c>
      <c r="G9" s="4">
        <f t="shared" si="0"/>
        <v>74</v>
      </c>
      <c r="H9" s="4">
        <f t="shared" si="1"/>
        <v>451</v>
      </c>
      <c r="J9" s="6">
        <v>13675</v>
      </c>
      <c r="K9" s="6">
        <v>4730547</v>
      </c>
      <c r="L9" s="6">
        <v>4054529</v>
      </c>
      <c r="O9" s="6">
        <v>2898207</v>
      </c>
    </row>
    <row r="10" spans="2:60" x14ac:dyDescent="0.2">
      <c r="B10" s="4">
        <v>359</v>
      </c>
      <c r="C10" s="4">
        <v>386</v>
      </c>
      <c r="D10" s="4">
        <v>58</v>
      </c>
      <c r="F10" s="4">
        <v>1</v>
      </c>
      <c r="G10" s="4">
        <f t="shared" si="0"/>
        <v>359</v>
      </c>
      <c r="H10" s="4">
        <f t="shared" si="1"/>
        <v>386</v>
      </c>
      <c r="J10" s="6">
        <v>14292</v>
      </c>
      <c r="K10" s="6">
        <v>4054529</v>
      </c>
      <c r="L10" s="6">
        <v>4885978</v>
      </c>
      <c r="O10" s="6">
        <v>3088311</v>
      </c>
    </row>
    <row r="11" spans="2:60" x14ac:dyDescent="0.2">
      <c r="B11" s="4">
        <v>339</v>
      </c>
      <c r="C11" s="4">
        <v>226</v>
      </c>
      <c r="D11" s="4">
        <v>115</v>
      </c>
      <c r="F11" s="4">
        <v>1</v>
      </c>
      <c r="G11" s="4">
        <f t="shared" si="0"/>
        <v>339</v>
      </c>
      <c r="H11" s="4">
        <f t="shared" si="1"/>
        <v>226</v>
      </c>
    </row>
    <row r="12" spans="2:60" x14ac:dyDescent="0.2">
      <c r="B12" s="4">
        <v>72</v>
      </c>
      <c r="C12" s="4">
        <v>318</v>
      </c>
      <c r="D12" s="4">
        <v>70</v>
      </c>
      <c r="F12" s="4">
        <v>1</v>
      </c>
      <c r="G12" s="4">
        <f t="shared" si="0"/>
        <v>72</v>
      </c>
      <c r="H12" s="4">
        <f t="shared" si="1"/>
        <v>318</v>
      </c>
    </row>
    <row r="13" spans="2:60" x14ac:dyDescent="0.2">
      <c r="B13" s="4">
        <v>252</v>
      </c>
      <c r="C13" s="4">
        <v>298</v>
      </c>
      <c r="D13" s="4">
        <v>143</v>
      </c>
      <c r="F13" s="4">
        <v>1</v>
      </c>
      <c r="G13" s="4">
        <f t="shared" si="0"/>
        <v>252</v>
      </c>
      <c r="H13" s="4">
        <f t="shared" si="1"/>
        <v>298</v>
      </c>
      <c r="J13" s="5" t="s">
        <v>57</v>
      </c>
      <c r="L13" s="7" t="s">
        <v>68</v>
      </c>
      <c r="N13" s="4" t="s">
        <v>51</v>
      </c>
      <c r="O13" s="5" t="s">
        <v>64</v>
      </c>
    </row>
    <row r="14" spans="2:60" x14ac:dyDescent="0.2">
      <c r="B14" s="4">
        <v>402</v>
      </c>
      <c r="C14" s="4">
        <v>306</v>
      </c>
      <c r="D14" s="4">
        <v>35</v>
      </c>
      <c r="F14" s="4">
        <v>1</v>
      </c>
      <c r="G14" s="4">
        <f t="shared" si="0"/>
        <v>402</v>
      </c>
      <c r="H14" s="4">
        <f t="shared" si="1"/>
        <v>306</v>
      </c>
      <c r="J14" s="6" t="s">
        <v>58</v>
      </c>
      <c r="K14" s="6" t="s">
        <v>59</v>
      </c>
      <c r="L14" s="6" t="s">
        <v>60</v>
      </c>
      <c r="O14" s="6" t="s">
        <v>65</v>
      </c>
      <c r="P14" s="14" t="s">
        <v>70</v>
      </c>
      <c r="Q14" s="15"/>
    </row>
    <row r="15" spans="2:60" x14ac:dyDescent="0.2">
      <c r="B15" s="4">
        <v>160</v>
      </c>
      <c r="C15" s="4">
        <v>146</v>
      </c>
      <c r="D15" s="4">
        <v>373</v>
      </c>
      <c r="F15" s="4">
        <v>1</v>
      </c>
      <c r="G15" s="4">
        <f t="shared" si="0"/>
        <v>160</v>
      </c>
      <c r="H15" s="4">
        <f t="shared" si="1"/>
        <v>146</v>
      </c>
      <c r="J15" s="6" t="s">
        <v>59</v>
      </c>
      <c r="K15" s="6" t="s">
        <v>61</v>
      </c>
      <c r="L15" s="6" t="s">
        <v>62</v>
      </c>
      <c r="O15" s="6" t="s">
        <v>66</v>
      </c>
    </row>
    <row r="16" spans="2:60" x14ac:dyDescent="0.2">
      <c r="B16" s="4">
        <v>26</v>
      </c>
      <c r="C16" s="4">
        <v>136</v>
      </c>
      <c r="D16" s="4">
        <v>323</v>
      </c>
      <c r="F16" s="4">
        <v>1</v>
      </c>
      <c r="G16" s="4">
        <f t="shared" si="0"/>
        <v>26</v>
      </c>
      <c r="H16" s="4">
        <f t="shared" si="1"/>
        <v>136</v>
      </c>
      <c r="J16" s="6" t="s">
        <v>60</v>
      </c>
      <c r="K16" s="6" t="s">
        <v>62</v>
      </c>
      <c r="L16" s="6" t="s">
        <v>63</v>
      </c>
      <c r="O16" s="6" t="s">
        <v>67</v>
      </c>
    </row>
    <row r="17" spans="2:12" x14ac:dyDescent="0.2">
      <c r="B17" s="4">
        <v>336</v>
      </c>
      <c r="C17" s="4">
        <v>194</v>
      </c>
      <c r="D17" s="4">
        <v>410</v>
      </c>
      <c r="F17" s="4">
        <v>1</v>
      </c>
      <c r="G17" s="4">
        <f t="shared" si="0"/>
        <v>336</v>
      </c>
      <c r="H17" s="4">
        <f t="shared" si="1"/>
        <v>194</v>
      </c>
      <c r="J17" s="8"/>
      <c r="K17" s="8"/>
      <c r="L17" s="8"/>
    </row>
    <row r="18" spans="2:12" x14ac:dyDescent="0.2">
      <c r="B18" s="4">
        <v>226</v>
      </c>
      <c r="C18" s="4">
        <v>459</v>
      </c>
      <c r="D18" s="4">
        <v>186</v>
      </c>
      <c r="F18" s="4">
        <v>1</v>
      </c>
      <c r="G18" s="4">
        <f t="shared" si="0"/>
        <v>226</v>
      </c>
      <c r="H18" s="4">
        <f t="shared" si="1"/>
        <v>459</v>
      </c>
    </row>
    <row r="19" spans="2:12" x14ac:dyDescent="0.2">
      <c r="B19" s="4">
        <v>46</v>
      </c>
      <c r="C19" s="4">
        <v>352</v>
      </c>
      <c r="D19" s="4">
        <v>436</v>
      </c>
      <c r="F19" s="4">
        <v>1</v>
      </c>
      <c r="G19" s="4">
        <f t="shared" si="0"/>
        <v>46</v>
      </c>
      <c r="H19" s="4">
        <f t="shared" si="1"/>
        <v>352</v>
      </c>
    </row>
    <row r="20" spans="2:12" x14ac:dyDescent="0.2">
      <c r="B20" s="4">
        <v>380</v>
      </c>
      <c r="C20" s="4">
        <v>211</v>
      </c>
      <c r="D20" s="4">
        <v>71</v>
      </c>
      <c r="F20" s="4">
        <v>1</v>
      </c>
      <c r="G20" s="4">
        <f t="shared" si="0"/>
        <v>380</v>
      </c>
      <c r="H20" s="4">
        <f t="shared" si="1"/>
        <v>211</v>
      </c>
    </row>
    <row r="21" spans="2:12" x14ac:dyDescent="0.2">
      <c r="B21" s="4">
        <v>194</v>
      </c>
      <c r="C21" s="4">
        <v>252</v>
      </c>
      <c r="D21" s="4">
        <v>442</v>
      </c>
      <c r="F21" s="4">
        <v>1</v>
      </c>
      <c r="G21" s="4">
        <f t="shared" si="0"/>
        <v>194</v>
      </c>
      <c r="H21" s="4">
        <f t="shared" si="1"/>
        <v>252</v>
      </c>
    </row>
    <row r="22" spans="2:12" x14ac:dyDescent="0.2">
      <c r="B22" s="4">
        <v>60</v>
      </c>
      <c r="C22" s="4">
        <v>267</v>
      </c>
      <c r="D22" s="4">
        <v>436</v>
      </c>
      <c r="F22" s="4">
        <v>1</v>
      </c>
      <c r="G22" s="4">
        <f t="shared" si="0"/>
        <v>60</v>
      </c>
      <c r="H22" s="4">
        <f t="shared" si="1"/>
        <v>267</v>
      </c>
    </row>
    <row r="23" spans="2:12" x14ac:dyDescent="0.2">
      <c r="B23" s="4">
        <v>98</v>
      </c>
      <c r="C23" s="4">
        <v>113</v>
      </c>
      <c r="D23" s="4">
        <v>187</v>
      </c>
      <c r="F23" s="4">
        <v>1</v>
      </c>
      <c r="G23" s="4">
        <f t="shared" si="0"/>
        <v>98</v>
      </c>
      <c r="H23" s="4">
        <f t="shared" si="1"/>
        <v>113</v>
      </c>
    </row>
    <row r="24" spans="2:12" x14ac:dyDescent="0.2">
      <c r="B24" s="4">
        <v>397</v>
      </c>
      <c r="C24" s="4">
        <v>300</v>
      </c>
      <c r="D24" s="4">
        <v>21</v>
      </c>
      <c r="F24" s="4">
        <v>1</v>
      </c>
      <c r="G24" s="4">
        <f t="shared" si="0"/>
        <v>397</v>
      </c>
      <c r="H24" s="4">
        <f t="shared" si="1"/>
        <v>300</v>
      </c>
    </row>
    <row r="25" spans="2:12" x14ac:dyDescent="0.2">
      <c r="B25" s="4">
        <v>285</v>
      </c>
      <c r="C25" s="4">
        <v>200</v>
      </c>
      <c r="D25" s="4">
        <v>395</v>
      </c>
      <c r="F25" s="4">
        <v>1</v>
      </c>
      <c r="G25" s="4">
        <f t="shared" si="0"/>
        <v>285</v>
      </c>
      <c r="H25" s="4">
        <f t="shared" si="1"/>
        <v>200</v>
      </c>
    </row>
    <row r="26" spans="2:12" x14ac:dyDescent="0.2">
      <c r="B26" s="4">
        <v>383</v>
      </c>
      <c r="C26" s="4">
        <v>478</v>
      </c>
      <c r="D26" s="4">
        <v>292</v>
      </c>
      <c r="F26" s="4">
        <v>1</v>
      </c>
      <c r="G26" s="4">
        <f t="shared" si="0"/>
        <v>383</v>
      </c>
      <c r="H26" s="4">
        <f t="shared" si="1"/>
        <v>478</v>
      </c>
    </row>
    <row r="27" spans="2:12" x14ac:dyDescent="0.2">
      <c r="B27" s="4">
        <v>375</v>
      </c>
      <c r="C27" s="4">
        <v>420</v>
      </c>
      <c r="D27" s="4">
        <v>218</v>
      </c>
      <c r="F27" s="4">
        <v>1</v>
      </c>
      <c r="G27" s="4">
        <f t="shared" si="0"/>
        <v>375</v>
      </c>
      <c r="H27" s="4">
        <f t="shared" si="1"/>
        <v>420</v>
      </c>
    </row>
    <row r="28" spans="2:12" x14ac:dyDescent="0.2">
      <c r="B28" s="4">
        <v>407</v>
      </c>
      <c r="C28" s="4">
        <v>350</v>
      </c>
      <c r="D28" s="4">
        <v>140</v>
      </c>
      <c r="F28" s="4">
        <v>1</v>
      </c>
      <c r="G28" s="4">
        <f t="shared" si="0"/>
        <v>407</v>
      </c>
      <c r="H28" s="4">
        <f t="shared" si="1"/>
        <v>350</v>
      </c>
    </row>
    <row r="29" spans="2:12" x14ac:dyDescent="0.2">
      <c r="B29" s="4">
        <v>354</v>
      </c>
      <c r="C29" s="4">
        <v>308</v>
      </c>
      <c r="D29" s="4">
        <v>49</v>
      </c>
      <c r="F29" s="4">
        <v>1</v>
      </c>
      <c r="G29" s="4">
        <f t="shared" si="0"/>
        <v>354</v>
      </c>
      <c r="H29" s="4">
        <f t="shared" si="1"/>
        <v>308</v>
      </c>
    </row>
    <row r="30" spans="2:12" x14ac:dyDescent="0.2">
      <c r="B30" s="4">
        <v>294</v>
      </c>
      <c r="C30" s="4">
        <v>358</v>
      </c>
      <c r="D30" s="4">
        <v>102</v>
      </c>
      <c r="F30" s="4">
        <v>1</v>
      </c>
      <c r="G30" s="4">
        <f t="shared" si="0"/>
        <v>294</v>
      </c>
      <c r="H30" s="4">
        <f t="shared" si="1"/>
        <v>358</v>
      </c>
    </row>
    <row r="31" spans="2:12" x14ac:dyDescent="0.2">
      <c r="B31" s="4">
        <v>78</v>
      </c>
      <c r="C31" s="4">
        <v>402</v>
      </c>
      <c r="D31" s="4">
        <v>183</v>
      </c>
      <c r="F31" s="4">
        <v>1</v>
      </c>
      <c r="G31" s="4">
        <f t="shared" si="0"/>
        <v>78</v>
      </c>
      <c r="H31" s="4">
        <f t="shared" si="1"/>
        <v>402</v>
      </c>
    </row>
    <row r="32" spans="2:12" x14ac:dyDescent="0.2">
      <c r="B32" s="4">
        <v>67</v>
      </c>
      <c r="C32" s="4">
        <v>177</v>
      </c>
      <c r="D32" s="4">
        <v>204</v>
      </c>
      <c r="F32" s="4">
        <v>1</v>
      </c>
      <c r="G32" s="4">
        <f t="shared" si="0"/>
        <v>67</v>
      </c>
      <c r="H32" s="4">
        <f t="shared" si="1"/>
        <v>177</v>
      </c>
    </row>
    <row r="33" spans="2:8" x14ac:dyDescent="0.2">
      <c r="B33" s="4">
        <v>367</v>
      </c>
      <c r="C33" s="4">
        <v>348</v>
      </c>
      <c r="D33" s="4">
        <v>75</v>
      </c>
      <c r="F33" s="4">
        <v>1</v>
      </c>
      <c r="G33" s="4">
        <f t="shared" si="0"/>
        <v>367</v>
      </c>
      <c r="H33" s="4">
        <f t="shared" si="1"/>
        <v>348</v>
      </c>
    </row>
    <row r="34" spans="2:8" x14ac:dyDescent="0.2">
      <c r="B34" s="4">
        <v>394</v>
      </c>
      <c r="C34" s="4">
        <v>458</v>
      </c>
      <c r="D34" s="4">
        <v>115</v>
      </c>
      <c r="F34" s="4">
        <v>1</v>
      </c>
      <c r="G34" s="4">
        <f t="shared" si="0"/>
        <v>394</v>
      </c>
      <c r="H34" s="4">
        <f t="shared" si="1"/>
        <v>458</v>
      </c>
    </row>
    <row r="35" spans="2:8" x14ac:dyDescent="0.2">
      <c r="B35" s="4">
        <v>302</v>
      </c>
      <c r="C35" s="4">
        <v>82</v>
      </c>
      <c r="D35" s="4">
        <v>83</v>
      </c>
      <c r="F35" s="4">
        <v>1</v>
      </c>
      <c r="G35" s="4">
        <f t="shared" ref="G35:G52" si="2">B35</f>
        <v>302</v>
      </c>
      <c r="H35" s="4">
        <f t="shared" ref="H35:H52" si="3">C35</f>
        <v>82</v>
      </c>
    </row>
    <row r="36" spans="2:8" x14ac:dyDescent="0.2">
      <c r="B36" s="4">
        <v>103</v>
      </c>
      <c r="C36" s="4">
        <v>9</v>
      </c>
      <c r="D36" s="4">
        <v>370</v>
      </c>
      <c r="F36" s="4">
        <v>1</v>
      </c>
      <c r="G36" s="4">
        <f t="shared" si="2"/>
        <v>103</v>
      </c>
      <c r="H36" s="4">
        <f t="shared" si="3"/>
        <v>9</v>
      </c>
    </row>
    <row r="37" spans="2:8" x14ac:dyDescent="0.2">
      <c r="B37" s="4">
        <v>230</v>
      </c>
      <c r="C37" s="4">
        <v>445</v>
      </c>
      <c r="D37" s="4">
        <v>488</v>
      </c>
      <c r="F37" s="4">
        <v>1</v>
      </c>
      <c r="G37" s="4">
        <f t="shared" si="2"/>
        <v>230</v>
      </c>
      <c r="H37" s="4">
        <f t="shared" si="3"/>
        <v>445</v>
      </c>
    </row>
    <row r="38" spans="2:8" x14ac:dyDescent="0.2">
      <c r="B38" s="4">
        <v>444</v>
      </c>
      <c r="C38" s="4">
        <v>450</v>
      </c>
      <c r="D38" s="4">
        <v>475</v>
      </c>
      <c r="F38" s="4">
        <v>1</v>
      </c>
      <c r="G38" s="4">
        <f t="shared" si="2"/>
        <v>444</v>
      </c>
      <c r="H38" s="4">
        <f t="shared" si="3"/>
        <v>450</v>
      </c>
    </row>
    <row r="39" spans="2:8" x14ac:dyDescent="0.2">
      <c r="B39" s="4">
        <v>463</v>
      </c>
      <c r="C39" s="4">
        <v>57</v>
      </c>
      <c r="D39" s="4">
        <v>95</v>
      </c>
      <c r="F39" s="4">
        <v>1</v>
      </c>
      <c r="G39" s="4">
        <f t="shared" si="2"/>
        <v>463</v>
      </c>
      <c r="H39" s="4">
        <f t="shared" si="3"/>
        <v>57</v>
      </c>
    </row>
    <row r="40" spans="2:8" x14ac:dyDescent="0.2">
      <c r="B40" s="4">
        <v>353</v>
      </c>
      <c r="C40" s="4">
        <v>382</v>
      </c>
      <c r="D40" s="4">
        <v>23</v>
      </c>
      <c r="F40" s="4">
        <v>1</v>
      </c>
      <c r="G40" s="4">
        <f t="shared" si="2"/>
        <v>353</v>
      </c>
      <c r="H40" s="4">
        <f t="shared" si="3"/>
        <v>382</v>
      </c>
    </row>
    <row r="41" spans="2:8" x14ac:dyDescent="0.2">
      <c r="B41" s="4">
        <v>350</v>
      </c>
      <c r="C41" s="4">
        <v>204</v>
      </c>
      <c r="D41" s="4">
        <v>298</v>
      </c>
      <c r="F41" s="4">
        <v>1</v>
      </c>
      <c r="G41" s="4">
        <f t="shared" si="2"/>
        <v>350</v>
      </c>
      <c r="H41" s="4">
        <f t="shared" si="3"/>
        <v>204</v>
      </c>
    </row>
    <row r="42" spans="2:8" x14ac:dyDescent="0.2">
      <c r="B42" s="4">
        <v>471</v>
      </c>
      <c r="C42" s="4">
        <v>191</v>
      </c>
      <c r="D42" s="4">
        <v>98</v>
      </c>
      <c r="F42" s="4">
        <v>1</v>
      </c>
      <c r="G42" s="4">
        <f t="shared" si="2"/>
        <v>471</v>
      </c>
      <c r="H42" s="4">
        <f t="shared" si="3"/>
        <v>191</v>
      </c>
    </row>
    <row r="43" spans="2:8" x14ac:dyDescent="0.2">
      <c r="B43" s="4">
        <v>46</v>
      </c>
      <c r="C43" s="4">
        <v>448</v>
      </c>
      <c r="D43" s="4">
        <v>262</v>
      </c>
      <c r="F43" s="4">
        <v>1</v>
      </c>
      <c r="G43" s="4">
        <f t="shared" si="2"/>
        <v>46</v>
      </c>
      <c r="H43" s="4">
        <f t="shared" si="3"/>
        <v>448</v>
      </c>
    </row>
    <row r="44" spans="2:8" x14ac:dyDescent="0.2">
      <c r="B44" s="4">
        <v>476</v>
      </c>
      <c r="C44" s="4">
        <v>496</v>
      </c>
      <c r="D44" s="4">
        <v>469</v>
      </c>
      <c r="F44" s="4">
        <v>1</v>
      </c>
      <c r="G44" s="4">
        <f t="shared" si="2"/>
        <v>476</v>
      </c>
      <c r="H44" s="4">
        <f t="shared" si="3"/>
        <v>496</v>
      </c>
    </row>
    <row r="45" spans="2:8" x14ac:dyDescent="0.2">
      <c r="B45" s="4">
        <v>59</v>
      </c>
      <c r="C45" s="4">
        <v>61</v>
      </c>
      <c r="D45" s="4">
        <v>217</v>
      </c>
      <c r="F45" s="4">
        <v>1</v>
      </c>
      <c r="G45" s="4">
        <f t="shared" si="2"/>
        <v>59</v>
      </c>
      <c r="H45" s="4">
        <f t="shared" si="3"/>
        <v>61</v>
      </c>
    </row>
    <row r="46" spans="2:8" x14ac:dyDescent="0.2">
      <c r="B46" s="4">
        <v>317</v>
      </c>
      <c r="C46" s="4">
        <v>284</v>
      </c>
      <c r="D46" s="4">
        <v>98</v>
      </c>
      <c r="F46" s="4">
        <v>1</v>
      </c>
      <c r="G46" s="4">
        <f t="shared" si="2"/>
        <v>317</v>
      </c>
      <c r="H46" s="4">
        <f t="shared" si="3"/>
        <v>284</v>
      </c>
    </row>
    <row r="47" spans="2:8" x14ac:dyDescent="0.2">
      <c r="B47" s="4">
        <v>35</v>
      </c>
      <c r="C47" s="4">
        <v>286</v>
      </c>
      <c r="D47" s="4">
        <v>19</v>
      </c>
      <c r="F47" s="4">
        <v>1</v>
      </c>
      <c r="G47" s="4">
        <f t="shared" si="2"/>
        <v>35</v>
      </c>
      <c r="H47" s="4">
        <f t="shared" si="3"/>
        <v>286</v>
      </c>
    </row>
    <row r="48" spans="2:8" x14ac:dyDescent="0.2">
      <c r="B48" s="4">
        <v>275</v>
      </c>
      <c r="C48" s="4">
        <v>77</v>
      </c>
      <c r="D48" s="4">
        <v>308</v>
      </c>
      <c r="F48" s="4">
        <v>1</v>
      </c>
      <c r="G48" s="4">
        <f t="shared" si="2"/>
        <v>275</v>
      </c>
      <c r="H48" s="4">
        <f t="shared" si="3"/>
        <v>77</v>
      </c>
    </row>
    <row r="49" spans="2:8" x14ac:dyDescent="0.2">
      <c r="B49" s="4">
        <v>281</v>
      </c>
      <c r="C49" s="4">
        <v>398</v>
      </c>
      <c r="D49" s="4">
        <v>97</v>
      </c>
      <c r="F49" s="4">
        <v>1</v>
      </c>
      <c r="G49" s="4">
        <f t="shared" si="2"/>
        <v>281</v>
      </c>
      <c r="H49" s="4">
        <f t="shared" si="3"/>
        <v>398</v>
      </c>
    </row>
    <row r="50" spans="2:8" x14ac:dyDescent="0.2">
      <c r="B50" s="4">
        <v>494</v>
      </c>
      <c r="C50" s="4">
        <v>389</v>
      </c>
      <c r="D50" s="4">
        <v>225</v>
      </c>
      <c r="F50" s="4">
        <v>1</v>
      </c>
      <c r="G50" s="4">
        <f t="shared" si="2"/>
        <v>494</v>
      </c>
      <c r="H50" s="4">
        <f t="shared" si="3"/>
        <v>389</v>
      </c>
    </row>
    <row r="51" spans="2:8" x14ac:dyDescent="0.2">
      <c r="B51" s="4">
        <v>250</v>
      </c>
      <c r="C51" s="4">
        <v>481</v>
      </c>
      <c r="D51" s="4">
        <v>52</v>
      </c>
      <c r="F51" s="4">
        <v>1</v>
      </c>
      <c r="G51" s="4">
        <f t="shared" si="2"/>
        <v>250</v>
      </c>
      <c r="H51" s="4">
        <f t="shared" si="3"/>
        <v>481</v>
      </c>
    </row>
    <row r="52" spans="2:8" x14ac:dyDescent="0.2">
      <c r="B52" s="4">
        <v>424</v>
      </c>
      <c r="C52" s="4">
        <v>211</v>
      </c>
      <c r="D52" s="4">
        <v>354</v>
      </c>
      <c r="F52" s="4">
        <v>1</v>
      </c>
      <c r="G52" s="4">
        <f t="shared" si="2"/>
        <v>424</v>
      </c>
      <c r="H52" s="4">
        <f t="shared" si="3"/>
        <v>211</v>
      </c>
    </row>
  </sheetData>
  <mergeCells count="4">
    <mergeCell ref="P7:Q7"/>
    <mergeCell ref="P14:Q14"/>
    <mergeCell ref="M2:N2"/>
    <mergeCell ref="K7:L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№1</vt:lpstr>
      <vt:lpstr>№2</vt:lpstr>
      <vt:lpstr>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2023-06-01T14:58:41Z</dcterms:created>
  <dcterms:modified xsi:type="dcterms:W3CDTF">2023-06-02T07:09:06Z</dcterms:modified>
</cp:coreProperties>
</file>