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am_logger_back\public_html\media\mailbox_attachments\2024\07\22\"/>
    </mc:Choice>
  </mc:AlternateContent>
  <xr:revisionPtr revIDLastSave="0" documentId="13_ncr:1_{E34E93E9-5B49-459B-B3AF-334AE5426D1E}" xr6:coauthVersionLast="47" xr6:coauthVersionMax="47" xr10:uidLastSave="{00000000-0000-0000-0000-000000000000}"/>
  <bookViews>
    <workbookView xWindow="-120" yWindow="-120" windowWidth="29040" windowHeight="15840" tabRatio="744" activeTab="7" xr2:uid="{688435A2-049F-4559-9740-7C632AA6099B}"/>
  </bookViews>
  <sheets>
    <sheet name="СВОД НАРАСТАЮЩИМ ИТОГОМ" sheetId="3" r:id="rId1"/>
    <sheet name="01.2024" sheetId="13" r:id="rId2"/>
    <sheet name="02.2024" sheetId="2" r:id="rId3"/>
    <sheet name="03.2024" sheetId="4" r:id="rId4"/>
    <sheet name="04.2024" sheetId="5" r:id="rId5"/>
    <sheet name="05.2024" sheetId="6" r:id="rId6"/>
    <sheet name="06.2024" sheetId="7" r:id="rId7"/>
    <sheet name="07.2024" sheetId="8" r:id="rId8"/>
    <sheet name="08.2024" sheetId="9" r:id="rId9"/>
    <sheet name="09.2024" sheetId="10" r:id="rId10"/>
    <sheet name="10.2024" sheetId="11" r:id="rId11"/>
    <sheet name="11.2024" sheetId="12" r:id="rId12"/>
    <sheet name="12.2024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8" l="1"/>
  <c r="G36" i="8"/>
  <c r="C36" i="8"/>
  <c r="K36" i="8"/>
  <c r="H36" i="8"/>
  <c r="M36" i="7"/>
  <c r="G36" i="7"/>
  <c r="C36" i="7"/>
  <c r="K36" i="7"/>
  <c r="H36" i="7"/>
  <c r="M36" i="6"/>
  <c r="G36" i="6"/>
  <c r="C36" i="6"/>
  <c r="K36" i="6"/>
  <c r="H36" i="6"/>
  <c r="M36" i="5"/>
  <c r="G36" i="5"/>
  <c r="K36" i="5"/>
  <c r="H36" i="5"/>
  <c r="M36" i="4"/>
  <c r="G36" i="4"/>
  <c r="K36" i="4"/>
  <c r="H36" i="4"/>
  <c r="C36" i="4"/>
  <c r="E36" i="4"/>
  <c r="M36" i="2"/>
  <c r="N5" i="3" s="1"/>
  <c r="G36" i="2"/>
  <c r="H36" i="2"/>
  <c r="H5" i="3" s="1"/>
  <c r="C36" i="2"/>
  <c r="C5" i="3" s="1"/>
  <c r="E36" i="2"/>
  <c r="E5" i="3" s="1"/>
  <c r="K36" i="2"/>
  <c r="G36" i="13"/>
  <c r="M36" i="13"/>
  <c r="K36" i="13"/>
  <c r="H36" i="13"/>
  <c r="F5" i="3"/>
  <c r="K5" i="3" l="1"/>
  <c r="G5" i="3"/>
  <c r="J5" i="3"/>
  <c r="I5" i="3" l="1"/>
  <c r="D5" i="3"/>
  <c r="N25" i="4" l="1"/>
  <c r="N7" i="4"/>
  <c r="L5" i="3" l="1"/>
  <c r="N36" i="14" l="1"/>
  <c r="Z33" i="14"/>
  <c r="Y33" i="14"/>
  <c r="X33" i="14"/>
  <c r="W33" i="14"/>
  <c r="V33" i="14"/>
  <c r="U33" i="14"/>
  <c r="T33" i="14"/>
  <c r="S33" i="14"/>
  <c r="R33" i="14"/>
  <c r="Q33" i="14"/>
  <c r="P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A32" i="14"/>
  <c r="N32" i="14"/>
  <c r="AA31" i="14"/>
  <c r="N31" i="14"/>
  <c r="AA30" i="14"/>
  <c r="N30" i="14"/>
  <c r="AA29" i="14"/>
  <c r="N29" i="14"/>
  <c r="AA28" i="14"/>
  <c r="N28" i="14"/>
  <c r="AA27" i="14"/>
  <c r="N27" i="14"/>
  <c r="AA26" i="14"/>
  <c r="N26" i="14"/>
  <c r="AA25" i="14"/>
  <c r="N25" i="14"/>
  <c r="AA24" i="14"/>
  <c r="N24" i="14"/>
  <c r="AA23" i="14"/>
  <c r="N23" i="14"/>
  <c r="AA22" i="14"/>
  <c r="N22" i="14"/>
  <c r="AA21" i="14"/>
  <c r="N21" i="14"/>
  <c r="AA20" i="14"/>
  <c r="N20" i="14"/>
  <c r="AA19" i="14"/>
  <c r="N19" i="14"/>
  <c r="AA18" i="14"/>
  <c r="N18" i="14"/>
  <c r="AA17" i="14"/>
  <c r="N17" i="14"/>
  <c r="AA16" i="14"/>
  <c r="N16" i="14"/>
  <c r="AA15" i="14"/>
  <c r="N15" i="14"/>
  <c r="AA14" i="14"/>
  <c r="N14" i="14"/>
  <c r="AA13" i="14"/>
  <c r="N13" i="14"/>
  <c r="AA12" i="14"/>
  <c r="N12" i="14"/>
  <c r="AA11" i="14"/>
  <c r="N11" i="14"/>
  <c r="AA10" i="14"/>
  <c r="N10" i="14"/>
  <c r="AA9" i="14"/>
  <c r="N9" i="14"/>
  <c r="AA8" i="14"/>
  <c r="N8" i="14"/>
  <c r="AA7" i="14"/>
  <c r="N7" i="14"/>
  <c r="AA6" i="14"/>
  <c r="N6" i="14"/>
  <c r="AA5" i="14"/>
  <c r="N5" i="14"/>
  <c r="AA4" i="14"/>
  <c r="N4" i="14"/>
  <c r="AA3" i="14"/>
  <c r="N3" i="14"/>
  <c r="AA2" i="14"/>
  <c r="N2" i="14"/>
  <c r="I35" i="14" l="1"/>
  <c r="D35" i="14"/>
  <c r="K35" i="14"/>
  <c r="E35" i="14"/>
  <c r="C35" i="14"/>
  <c r="F35" i="14"/>
  <c r="G35" i="14"/>
  <c r="J35" i="14"/>
  <c r="M35" i="14"/>
  <c r="AA33" i="14"/>
  <c r="N33" i="14"/>
  <c r="N34" i="14" s="1"/>
  <c r="H35" i="14"/>
  <c r="L35" i="14"/>
  <c r="D34" i="14"/>
  <c r="H34" i="14"/>
  <c r="L34" i="14"/>
  <c r="E34" i="14"/>
  <c r="I34" i="14"/>
  <c r="M34" i="14"/>
  <c r="F34" i="14"/>
  <c r="J34" i="14"/>
  <c r="C34" i="14"/>
  <c r="G34" i="14"/>
  <c r="K34" i="14"/>
  <c r="N35" i="14" l="1"/>
  <c r="E33" i="9" l="1"/>
  <c r="N36" i="13" l="1"/>
  <c r="Z33" i="13"/>
  <c r="Y33" i="13"/>
  <c r="X33" i="13"/>
  <c r="W33" i="13"/>
  <c r="V33" i="13"/>
  <c r="U33" i="13"/>
  <c r="T33" i="13"/>
  <c r="S33" i="13"/>
  <c r="R33" i="13"/>
  <c r="Q33" i="13"/>
  <c r="P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A32" i="13"/>
  <c r="N32" i="13"/>
  <c r="AA31" i="13"/>
  <c r="N31" i="13"/>
  <c r="AA30" i="13"/>
  <c r="N30" i="13"/>
  <c r="AA29" i="13"/>
  <c r="N29" i="13"/>
  <c r="AA28" i="13"/>
  <c r="N28" i="13"/>
  <c r="AA27" i="13"/>
  <c r="N27" i="13"/>
  <c r="AA26" i="13"/>
  <c r="N26" i="13"/>
  <c r="AA25" i="13"/>
  <c r="N25" i="13"/>
  <c r="AA24" i="13"/>
  <c r="N24" i="13"/>
  <c r="AA23" i="13"/>
  <c r="N23" i="13"/>
  <c r="AA22" i="13"/>
  <c r="N22" i="13"/>
  <c r="AA21" i="13"/>
  <c r="N21" i="13"/>
  <c r="AA20" i="13"/>
  <c r="N20" i="13"/>
  <c r="AA19" i="13"/>
  <c r="N19" i="13"/>
  <c r="AA18" i="13"/>
  <c r="N18" i="13"/>
  <c r="AA17" i="13"/>
  <c r="N17" i="13"/>
  <c r="AA16" i="13"/>
  <c r="N16" i="13"/>
  <c r="AA15" i="13"/>
  <c r="N15" i="13"/>
  <c r="AA14" i="13"/>
  <c r="N14" i="13"/>
  <c r="AA13" i="13"/>
  <c r="N13" i="13"/>
  <c r="AA12" i="13"/>
  <c r="N12" i="13"/>
  <c r="AA11" i="13"/>
  <c r="N11" i="13"/>
  <c r="AA10" i="13"/>
  <c r="N10" i="13"/>
  <c r="AA9" i="13"/>
  <c r="N9" i="13"/>
  <c r="AA8" i="13"/>
  <c r="N8" i="13"/>
  <c r="AA7" i="13"/>
  <c r="N7" i="13"/>
  <c r="AA6" i="13"/>
  <c r="N6" i="13"/>
  <c r="AA5" i="13"/>
  <c r="N5" i="13"/>
  <c r="AA4" i="13"/>
  <c r="N4" i="13"/>
  <c r="AA3" i="13"/>
  <c r="N3" i="13"/>
  <c r="AA2" i="13"/>
  <c r="N2" i="13"/>
  <c r="N36" i="12"/>
  <c r="Z33" i="12"/>
  <c r="Y33" i="12"/>
  <c r="X33" i="12"/>
  <c r="W33" i="12"/>
  <c r="V33" i="12"/>
  <c r="U33" i="12"/>
  <c r="T33" i="12"/>
  <c r="S33" i="12"/>
  <c r="R33" i="12"/>
  <c r="Q33" i="12"/>
  <c r="P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A32" i="12"/>
  <c r="N32" i="12"/>
  <c r="AA31" i="12"/>
  <c r="N31" i="12"/>
  <c r="AA30" i="12"/>
  <c r="N30" i="12"/>
  <c r="AA29" i="12"/>
  <c r="N29" i="12"/>
  <c r="AA28" i="12"/>
  <c r="N28" i="12"/>
  <c r="AA27" i="12"/>
  <c r="N27" i="12"/>
  <c r="AA26" i="12"/>
  <c r="N26" i="12"/>
  <c r="AA25" i="12"/>
  <c r="N25" i="12"/>
  <c r="AA24" i="12"/>
  <c r="N24" i="12"/>
  <c r="AA23" i="12"/>
  <c r="N23" i="12"/>
  <c r="AA22" i="12"/>
  <c r="N22" i="12"/>
  <c r="AA21" i="12"/>
  <c r="N21" i="12"/>
  <c r="AA20" i="12"/>
  <c r="N20" i="12"/>
  <c r="AA19" i="12"/>
  <c r="N19" i="12"/>
  <c r="AA18" i="12"/>
  <c r="N18" i="12"/>
  <c r="AA17" i="12"/>
  <c r="N17" i="12"/>
  <c r="AA16" i="12"/>
  <c r="N16" i="12"/>
  <c r="AA15" i="12"/>
  <c r="N15" i="12"/>
  <c r="AA14" i="12"/>
  <c r="N14" i="12"/>
  <c r="AA13" i="12"/>
  <c r="N13" i="12"/>
  <c r="AA12" i="12"/>
  <c r="N12" i="12"/>
  <c r="AA11" i="12"/>
  <c r="N11" i="12"/>
  <c r="AA10" i="12"/>
  <c r="N10" i="12"/>
  <c r="AA9" i="12"/>
  <c r="N9" i="12"/>
  <c r="AA8" i="12"/>
  <c r="N8" i="12"/>
  <c r="AA7" i="12"/>
  <c r="N7" i="12"/>
  <c r="AA6" i="12"/>
  <c r="N6" i="12"/>
  <c r="AA5" i="12"/>
  <c r="N5" i="12"/>
  <c r="AA4" i="12"/>
  <c r="N4" i="12"/>
  <c r="AA3" i="12"/>
  <c r="N3" i="12"/>
  <c r="AA2" i="12"/>
  <c r="N2" i="12"/>
  <c r="N36" i="11"/>
  <c r="Z33" i="11"/>
  <c r="Y33" i="11"/>
  <c r="X33" i="11"/>
  <c r="W33" i="11"/>
  <c r="V33" i="11"/>
  <c r="U33" i="11"/>
  <c r="T33" i="11"/>
  <c r="S33" i="11"/>
  <c r="R33" i="11"/>
  <c r="Q33" i="11"/>
  <c r="P33" i="11"/>
  <c r="M33" i="11"/>
  <c r="L33" i="11"/>
  <c r="K33" i="11"/>
  <c r="J33" i="11"/>
  <c r="J2" i="3" s="1"/>
  <c r="I33" i="11"/>
  <c r="H33" i="11"/>
  <c r="G33" i="11"/>
  <c r="F33" i="11"/>
  <c r="E33" i="11"/>
  <c r="D33" i="11"/>
  <c r="C33" i="11"/>
  <c r="B33" i="11"/>
  <c r="AA32" i="11"/>
  <c r="N32" i="11"/>
  <c r="AA31" i="11"/>
  <c r="N31" i="11"/>
  <c r="AA30" i="11"/>
  <c r="N30" i="11"/>
  <c r="AA29" i="11"/>
  <c r="N29" i="11"/>
  <c r="AA28" i="11"/>
  <c r="N28" i="11"/>
  <c r="AA27" i="11"/>
  <c r="N27" i="11"/>
  <c r="AA26" i="11"/>
  <c r="N26" i="11"/>
  <c r="AA25" i="11"/>
  <c r="N25" i="11"/>
  <c r="AA24" i="11"/>
  <c r="N24" i="11"/>
  <c r="AA23" i="11"/>
  <c r="N23" i="11"/>
  <c r="AA22" i="11"/>
  <c r="N22" i="11"/>
  <c r="AA21" i="11"/>
  <c r="N21" i="11"/>
  <c r="AA20" i="11"/>
  <c r="N20" i="11"/>
  <c r="AA19" i="11"/>
  <c r="N19" i="11"/>
  <c r="AA18" i="11"/>
  <c r="N18" i="11"/>
  <c r="AA17" i="11"/>
  <c r="N17" i="11"/>
  <c r="AA16" i="11"/>
  <c r="N16" i="11"/>
  <c r="AA15" i="11"/>
  <c r="N15" i="11"/>
  <c r="AA14" i="11"/>
  <c r="N14" i="11"/>
  <c r="AA13" i="11"/>
  <c r="N13" i="11"/>
  <c r="AA12" i="11"/>
  <c r="N12" i="11"/>
  <c r="AA11" i="11"/>
  <c r="N11" i="11"/>
  <c r="AA10" i="11"/>
  <c r="N10" i="11"/>
  <c r="AA9" i="11"/>
  <c r="N9" i="11"/>
  <c r="AA8" i="11"/>
  <c r="N8" i="11"/>
  <c r="AA7" i="11"/>
  <c r="N7" i="11"/>
  <c r="AA6" i="11"/>
  <c r="N6" i="11"/>
  <c r="AA5" i="11"/>
  <c r="N5" i="11"/>
  <c r="AA4" i="11"/>
  <c r="N4" i="11"/>
  <c r="AA3" i="11"/>
  <c r="N3" i="11"/>
  <c r="AA2" i="11"/>
  <c r="N2" i="11"/>
  <c r="N36" i="10"/>
  <c r="Z33" i="10"/>
  <c r="Y33" i="10"/>
  <c r="X33" i="10"/>
  <c r="W33" i="10"/>
  <c r="V33" i="10"/>
  <c r="U33" i="10"/>
  <c r="T33" i="10"/>
  <c r="S33" i="10"/>
  <c r="R33" i="10"/>
  <c r="Q33" i="10"/>
  <c r="P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A32" i="10"/>
  <c r="N32" i="10"/>
  <c r="AA31" i="10"/>
  <c r="N31" i="10"/>
  <c r="AA30" i="10"/>
  <c r="N30" i="10"/>
  <c r="AA29" i="10"/>
  <c r="N29" i="10"/>
  <c r="AA28" i="10"/>
  <c r="N28" i="10"/>
  <c r="AA27" i="10"/>
  <c r="N27" i="10"/>
  <c r="AA26" i="10"/>
  <c r="N26" i="10"/>
  <c r="AA25" i="10"/>
  <c r="N25" i="10"/>
  <c r="AA24" i="10"/>
  <c r="N24" i="10"/>
  <c r="AA23" i="10"/>
  <c r="N23" i="10"/>
  <c r="AA22" i="10"/>
  <c r="N22" i="10"/>
  <c r="AA21" i="10"/>
  <c r="N21" i="10"/>
  <c r="AA20" i="10"/>
  <c r="N20" i="10"/>
  <c r="AA19" i="10"/>
  <c r="N19" i="10"/>
  <c r="AA18" i="10"/>
  <c r="N18" i="10"/>
  <c r="AA17" i="10"/>
  <c r="N17" i="10"/>
  <c r="AA16" i="10"/>
  <c r="N16" i="10"/>
  <c r="AA15" i="10"/>
  <c r="N15" i="10"/>
  <c r="AA14" i="10"/>
  <c r="N14" i="10"/>
  <c r="AA13" i="10"/>
  <c r="N13" i="10"/>
  <c r="AA12" i="10"/>
  <c r="N12" i="10"/>
  <c r="AA11" i="10"/>
  <c r="N11" i="10"/>
  <c r="AA10" i="10"/>
  <c r="N10" i="10"/>
  <c r="AA9" i="10"/>
  <c r="N9" i="10"/>
  <c r="AA8" i="10"/>
  <c r="N8" i="10"/>
  <c r="AA7" i="10"/>
  <c r="N7" i="10"/>
  <c r="AA6" i="10"/>
  <c r="N6" i="10"/>
  <c r="AA5" i="10"/>
  <c r="N5" i="10"/>
  <c r="AA4" i="10"/>
  <c r="N4" i="10"/>
  <c r="AA3" i="10"/>
  <c r="N3" i="10"/>
  <c r="AA2" i="10"/>
  <c r="N2" i="10"/>
  <c r="N36" i="9"/>
  <c r="Z33" i="9"/>
  <c r="Y33" i="9"/>
  <c r="X33" i="9"/>
  <c r="W33" i="9"/>
  <c r="V33" i="9"/>
  <c r="U33" i="9"/>
  <c r="T33" i="9"/>
  <c r="S33" i="9"/>
  <c r="R33" i="9"/>
  <c r="Q33" i="9"/>
  <c r="P33" i="9"/>
  <c r="M33" i="9"/>
  <c r="L33" i="9"/>
  <c r="K33" i="9"/>
  <c r="J33" i="9"/>
  <c r="I33" i="9"/>
  <c r="H33" i="9"/>
  <c r="G33" i="9"/>
  <c r="F33" i="9"/>
  <c r="D33" i="9"/>
  <c r="C33" i="9"/>
  <c r="B33" i="9"/>
  <c r="AA32" i="9"/>
  <c r="N32" i="9"/>
  <c r="AA31" i="9"/>
  <c r="N31" i="9"/>
  <c r="AA30" i="9"/>
  <c r="N30" i="9"/>
  <c r="AA29" i="9"/>
  <c r="N29" i="9"/>
  <c r="AA28" i="9"/>
  <c r="N28" i="9"/>
  <c r="AA27" i="9"/>
  <c r="N27" i="9"/>
  <c r="AA26" i="9"/>
  <c r="N26" i="9"/>
  <c r="AA25" i="9"/>
  <c r="N25" i="9"/>
  <c r="AA24" i="9"/>
  <c r="N24" i="9"/>
  <c r="AA23" i="9"/>
  <c r="N23" i="9"/>
  <c r="AA22" i="9"/>
  <c r="N22" i="9"/>
  <c r="AA21" i="9"/>
  <c r="N21" i="9"/>
  <c r="AA20" i="9"/>
  <c r="N20" i="9"/>
  <c r="AA19" i="9"/>
  <c r="N19" i="9"/>
  <c r="AA18" i="9"/>
  <c r="N18" i="9"/>
  <c r="AA17" i="9"/>
  <c r="N17" i="9"/>
  <c r="AA16" i="9"/>
  <c r="N16" i="9"/>
  <c r="AA15" i="9"/>
  <c r="N15" i="9"/>
  <c r="AA14" i="9"/>
  <c r="N14" i="9"/>
  <c r="AA13" i="9"/>
  <c r="N13" i="9"/>
  <c r="AA12" i="9"/>
  <c r="N12" i="9"/>
  <c r="AA11" i="9"/>
  <c r="N11" i="9"/>
  <c r="AA10" i="9"/>
  <c r="N10" i="9"/>
  <c r="AA9" i="9"/>
  <c r="N9" i="9"/>
  <c r="AA8" i="9"/>
  <c r="N8" i="9"/>
  <c r="AA7" i="9"/>
  <c r="N7" i="9"/>
  <c r="AA6" i="9"/>
  <c r="N6" i="9"/>
  <c r="AA5" i="9"/>
  <c r="N5" i="9"/>
  <c r="AA4" i="9"/>
  <c r="N4" i="9"/>
  <c r="AA3" i="9"/>
  <c r="N3" i="9"/>
  <c r="AA2" i="9"/>
  <c r="N2" i="9"/>
  <c r="D35" i="12" l="1"/>
  <c r="D35" i="10"/>
  <c r="H35" i="12"/>
  <c r="H35" i="10"/>
  <c r="J35" i="13"/>
  <c r="F35" i="13"/>
  <c r="L35" i="12"/>
  <c r="AA33" i="12"/>
  <c r="G35" i="13"/>
  <c r="C35" i="13"/>
  <c r="K35" i="13"/>
  <c r="D35" i="11"/>
  <c r="F35" i="12"/>
  <c r="J35" i="12"/>
  <c r="D35" i="13"/>
  <c r="H35" i="13"/>
  <c r="L35" i="13"/>
  <c r="C35" i="12"/>
  <c r="G35" i="12"/>
  <c r="K35" i="12"/>
  <c r="E35" i="13"/>
  <c r="I35" i="13"/>
  <c r="M35" i="13"/>
  <c r="AA33" i="11"/>
  <c r="N33" i="11"/>
  <c r="N34" i="11" s="1"/>
  <c r="L35" i="11"/>
  <c r="F35" i="11"/>
  <c r="E35" i="11"/>
  <c r="J35" i="11"/>
  <c r="M35" i="11"/>
  <c r="H35" i="11"/>
  <c r="L35" i="10"/>
  <c r="K35" i="10"/>
  <c r="F35" i="10"/>
  <c r="C35" i="10"/>
  <c r="G35" i="10"/>
  <c r="J35" i="10"/>
  <c r="F35" i="9"/>
  <c r="G35" i="9"/>
  <c r="K35" i="9"/>
  <c r="AA33" i="9"/>
  <c r="E35" i="9"/>
  <c r="J35" i="9"/>
  <c r="I35" i="9"/>
  <c r="C35" i="9"/>
  <c r="M35" i="9"/>
  <c r="AA33" i="13"/>
  <c r="N33" i="13"/>
  <c r="N34" i="13" s="1"/>
  <c r="E35" i="12"/>
  <c r="M35" i="12"/>
  <c r="N33" i="12"/>
  <c r="N34" i="12" s="1"/>
  <c r="I34" i="12"/>
  <c r="C35" i="11"/>
  <c r="G35" i="11"/>
  <c r="K35" i="11"/>
  <c r="I34" i="11"/>
  <c r="E35" i="10"/>
  <c r="I35" i="10"/>
  <c r="M35" i="10"/>
  <c r="AA33" i="10"/>
  <c r="N33" i="10"/>
  <c r="N34" i="10" s="1"/>
  <c r="D35" i="9"/>
  <c r="H35" i="9"/>
  <c r="L35" i="9"/>
  <c r="N33" i="9"/>
  <c r="N34" i="9" s="1"/>
  <c r="F34" i="13"/>
  <c r="J34" i="13"/>
  <c r="E34" i="13"/>
  <c r="I34" i="13"/>
  <c r="M34" i="13"/>
  <c r="C34" i="13"/>
  <c r="G34" i="13"/>
  <c r="K34" i="13"/>
  <c r="D34" i="13"/>
  <c r="H34" i="13"/>
  <c r="L34" i="13"/>
  <c r="E34" i="12"/>
  <c r="M34" i="12"/>
  <c r="I35" i="12"/>
  <c r="F34" i="12"/>
  <c r="J34" i="12"/>
  <c r="C34" i="12"/>
  <c r="G34" i="12"/>
  <c r="K34" i="12"/>
  <c r="D34" i="12"/>
  <c r="H34" i="12"/>
  <c r="L34" i="12"/>
  <c r="M34" i="11"/>
  <c r="F34" i="11"/>
  <c r="J34" i="11"/>
  <c r="E34" i="11"/>
  <c r="I35" i="11"/>
  <c r="C34" i="11"/>
  <c r="G34" i="11"/>
  <c r="K34" i="11"/>
  <c r="D34" i="11"/>
  <c r="H34" i="11"/>
  <c r="L34" i="11"/>
  <c r="E34" i="10"/>
  <c r="F34" i="10"/>
  <c r="J34" i="10"/>
  <c r="I34" i="10"/>
  <c r="M34" i="10"/>
  <c r="C34" i="10"/>
  <c r="G34" i="10"/>
  <c r="K34" i="10"/>
  <c r="D34" i="10"/>
  <c r="H34" i="10"/>
  <c r="L34" i="10"/>
  <c r="D34" i="9"/>
  <c r="H34" i="9"/>
  <c r="L34" i="9"/>
  <c r="E34" i="9"/>
  <c r="I34" i="9"/>
  <c r="M34" i="9"/>
  <c r="F34" i="9"/>
  <c r="J34" i="9"/>
  <c r="C34" i="9"/>
  <c r="G34" i="9"/>
  <c r="K34" i="9"/>
  <c r="N35" i="13" l="1"/>
  <c r="N35" i="12"/>
  <c r="N35" i="11"/>
  <c r="N35" i="10"/>
  <c r="N35" i="9"/>
  <c r="N36" i="8" l="1"/>
  <c r="Z33" i="8"/>
  <c r="Y33" i="8"/>
  <c r="X33" i="8"/>
  <c r="W33" i="8"/>
  <c r="V33" i="8"/>
  <c r="U33" i="8"/>
  <c r="T33" i="8"/>
  <c r="S33" i="8"/>
  <c r="Q33" i="8"/>
  <c r="P33" i="8"/>
  <c r="M33" i="8"/>
  <c r="L33" i="8"/>
  <c r="K33" i="8"/>
  <c r="J33" i="8"/>
  <c r="I33" i="8"/>
  <c r="H33" i="8"/>
  <c r="G33" i="8"/>
  <c r="F33" i="8"/>
  <c r="E33" i="8"/>
  <c r="D33" i="8"/>
  <c r="C33" i="8"/>
  <c r="B33" i="8"/>
  <c r="AA32" i="8"/>
  <c r="N32" i="8"/>
  <c r="AA31" i="8"/>
  <c r="N31" i="8"/>
  <c r="AA30" i="8"/>
  <c r="N30" i="8"/>
  <c r="AA29" i="8"/>
  <c r="N29" i="8"/>
  <c r="AA28" i="8"/>
  <c r="N28" i="8"/>
  <c r="AA27" i="8"/>
  <c r="N27" i="8"/>
  <c r="AA26" i="8"/>
  <c r="N26" i="8"/>
  <c r="AA25" i="8"/>
  <c r="N25" i="8"/>
  <c r="AA24" i="8"/>
  <c r="N24" i="8"/>
  <c r="AA23" i="8"/>
  <c r="N23" i="8"/>
  <c r="AA22" i="8"/>
  <c r="N22" i="8"/>
  <c r="AA21" i="8"/>
  <c r="N21" i="8"/>
  <c r="AA20" i="8"/>
  <c r="N20" i="8"/>
  <c r="AA19" i="8"/>
  <c r="N19" i="8"/>
  <c r="AA18" i="8"/>
  <c r="N18" i="8"/>
  <c r="AA17" i="8"/>
  <c r="N17" i="8"/>
  <c r="AA16" i="8"/>
  <c r="N16" i="8"/>
  <c r="AA15" i="8"/>
  <c r="N15" i="8"/>
  <c r="AA14" i="8"/>
  <c r="N14" i="8"/>
  <c r="AA13" i="8"/>
  <c r="N13" i="8"/>
  <c r="AA12" i="8"/>
  <c r="N12" i="8"/>
  <c r="AA11" i="8"/>
  <c r="N11" i="8"/>
  <c r="AA10" i="8"/>
  <c r="N10" i="8"/>
  <c r="AA9" i="8"/>
  <c r="N9" i="8"/>
  <c r="AA8" i="8"/>
  <c r="N8" i="8"/>
  <c r="AA7" i="8"/>
  <c r="N7" i="8"/>
  <c r="AA6" i="8"/>
  <c r="N6" i="8"/>
  <c r="AA5" i="8"/>
  <c r="N5" i="8"/>
  <c r="AA4" i="8"/>
  <c r="N4" i="8"/>
  <c r="AA3" i="8"/>
  <c r="N3" i="8"/>
  <c r="AA2" i="8"/>
  <c r="N2" i="8"/>
  <c r="H35" i="8" l="1"/>
  <c r="G35" i="8"/>
  <c r="K35" i="8"/>
  <c r="C35" i="8"/>
  <c r="L35" i="8"/>
  <c r="AA33" i="8"/>
  <c r="I35" i="8"/>
  <c r="M35" i="8"/>
  <c r="F35" i="8"/>
  <c r="J35" i="8"/>
  <c r="D35" i="8"/>
  <c r="N33" i="8"/>
  <c r="N34" i="8" s="1"/>
  <c r="J34" i="8"/>
  <c r="R33" i="8"/>
  <c r="E35" i="8" s="1"/>
  <c r="E34" i="8"/>
  <c r="I34" i="8"/>
  <c r="M34" i="8"/>
  <c r="C34" i="8"/>
  <c r="G34" i="8"/>
  <c r="K34" i="8"/>
  <c r="F34" i="8"/>
  <c r="D34" i="8"/>
  <c r="H34" i="8"/>
  <c r="L34" i="8"/>
  <c r="N35" i="8" l="1"/>
  <c r="N5" i="2" l="1"/>
  <c r="N3" i="6" l="1"/>
  <c r="R33" i="5" l="1"/>
  <c r="P33" i="5"/>
  <c r="N7" i="2" l="1"/>
  <c r="N36" i="7" l="1"/>
  <c r="Z33" i="7"/>
  <c r="Y33" i="7"/>
  <c r="X33" i="7"/>
  <c r="W33" i="7"/>
  <c r="V33" i="7"/>
  <c r="U33" i="7"/>
  <c r="T33" i="7"/>
  <c r="S33" i="7"/>
  <c r="R33" i="7"/>
  <c r="Q33" i="7"/>
  <c r="P33" i="7"/>
  <c r="M33" i="7"/>
  <c r="L33" i="7"/>
  <c r="K33" i="7"/>
  <c r="J33" i="7"/>
  <c r="I33" i="7"/>
  <c r="H33" i="7"/>
  <c r="G33" i="7"/>
  <c r="F33" i="7"/>
  <c r="E33" i="7"/>
  <c r="D33" i="7"/>
  <c r="C33" i="7"/>
  <c r="B33" i="7"/>
  <c r="AA32" i="7"/>
  <c r="N32" i="7"/>
  <c r="AA31" i="7"/>
  <c r="N31" i="7"/>
  <c r="AA30" i="7"/>
  <c r="N30" i="7"/>
  <c r="AA29" i="7"/>
  <c r="N29" i="7"/>
  <c r="AA28" i="7"/>
  <c r="N28" i="7"/>
  <c r="AA27" i="7"/>
  <c r="N27" i="7"/>
  <c r="AA26" i="7"/>
  <c r="N26" i="7"/>
  <c r="AA25" i="7"/>
  <c r="N25" i="7"/>
  <c r="AA24" i="7"/>
  <c r="N24" i="7"/>
  <c r="AA23" i="7"/>
  <c r="N23" i="7"/>
  <c r="AA22" i="7"/>
  <c r="N22" i="7"/>
  <c r="AA21" i="7"/>
  <c r="N21" i="7"/>
  <c r="AA20" i="7"/>
  <c r="N20" i="7"/>
  <c r="AA19" i="7"/>
  <c r="N19" i="7"/>
  <c r="AA18" i="7"/>
  <c r="N18" i="7"/>
  <c r="AA17" i="7"/>
  <c r="N17" i="7"/>
  <c r="AA16" i="7"/>
  <c r="N16" i="7"/>
  <c r="AA15" i="7"/>
  <c r="N15" i="7"/>
  <c r="AA14" i="7"/>
  <c r="N14" i="7"/>
  <c r="AA13" i="7"/>
  <c r="N13" i="7"/>
  <c r="AA12" i="7"/>
  <c r="N12" i="7"/>
  <c r="AA11" i="7"/>
  <c r="N11" i="7"/>
  <c r="AA10" i="7"/>
  <c r="N10" i="7"/>
  <c r="AA9" i="7"/>
  <c r="N9" i="7"/>
  <c r="AA8" i="7"/>
  <c r="N8" i="7"/>
  <c r="AA7" i="7"/>
  <c r="N7" i="7"/>
  <c r="AA6" i="7"/>
  <c r="N6" i="7"/>
  <c r="AA5" i="7"/>
  <c r="N5" i="7"/>
  <c r="AA4" i="7"/>
  <c r="N4" i="7"/>
  <c r="AA3" i="7"/>
  <c r="N3" i="7"/>
  <c r="AA2" i="7"/>
  <c r="N2" i="7"/>
  <c r="N36" i="6"/>
  <c r="Z33" i="6"/>
  <c r="Y33" i="6"/>
  <c r="X33" i="6"/>
  <c r="W33" i="6"/>
  <c r="V33" i="6"/>
  <c r="U33" i="6"/>
  <c r="T33" i="6"/>
  <c r="S33" i="6"/>
  <c r="R33" i="6"/>
  <c r="Q33" i="6"/>
  <c r="P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N32" i="6"/>
  <c r="AA31" i="6"/>
  <c r="N31" i="6"/>
  <c r="AA30" i="6"/>
  <c r="N30" i="6"/>
  <c r="AA29" i="6"/>
  <c r="N29" i="6"/>
  <c r="AA28" i="6"/>
  <c r="N28" i="6"/>
  <c r="AA27" i="6"/>
  <c r="N27" i="6"/>
  <c r="AA26" i="6"/>
  <c r="N26" i="6"/>
  <c r="AA25" i="6"/>
  <c r="N25" i="6"/>
  <c r="AA24" i="6"/>
  <c r="N24" i="6"/>
  <c r="AA23" i="6"/>
  <c r="N23" i="6"/>
  <c r="AA22" i="6"/>
  <c r="N22" i="6"/>
  <c r="AA21" i="6"/>
  <c r="N21" i="6"/>
  <c r="AA20" i="6"/>
  <c r="N20" i="6"/>
  <c r="AA19" i="6"/>
  <c r="N19" i="6"/>
  <c r="AA18" i="6"/>
  <c r="N18" i="6"/>
  <c r="AA17" i="6"/>
  <c r="N17" i="6"/>
  <c r="AA16" i="6"/>
  <c r="N16" i="6"/>
  <c r="AA15" i="6"/>
  <c r="N15" i="6"/>
  <c r="AA14" i="6"/>
  <c r="N14" i="6"/>
  <c r="AA13" i="6"/>
  <c r="N13" i="6"/>
  <c r="AA12" i="6"/>
  <c r="N12" i="6"/>
  <c r="AA11" i="6"/>
  <c r="N11" i="6"/>
  <c r="AA10" i="6"/>
  <c r="N10" i="6"/>
  <c r="AA9" i="6"/>
  <c r="N9" i="6"/>
  <c r="AA8" i="6"/>
  <c r="N8" i="6"/>
  <c r="AA7" i="6"/>
  <c r="N7" i="6"/>
  <c r="AA6" i="6"/>
  <c r="N6" i="6"/>
  <c r="AA5" i="6"/>
  <c r="N5" i="6"/>
  <c r="AA4" i="6"/>
  <c r="N4" i="6"/>
  <c r="AA3" i="6"/>
  <c r="AA2" i="6"/>
  <c r="N2" i="6"/>
  <c r="N36" i="5"/>
  <c r="Z33" i="5"/>
  <c r="Y33" i="5"/>
  <c r="X33" i="5"/>
  <c r="W33" i="5"/>
  <c r="V33" i="5"/>
  <c r="U33" i="5"/>
  <c r="T33" i="5"/>
  <c r="S33" i="5"/>
  <c r="Q33" i="5"/>
  <c r="M33" i="5"/>
  <c r="L33" i="5"/>
  <c r="K33" i="5"/>
  <c r="J33" i="5"/>
  <c r="I33" i="5"/>
  <c r="H33" i="5"/>
  <c r="G33" i="5"/>
  <c r="F33" i="5"/>
  <c r="E33" i="5"/>
  <c r="E35" i="5" s="1"/>
  <c r="D33" i="5"/>
  <c r="C33" i="5"/>
  <c r="C35" i="5" s="1"/>
  <c r="B33" i="5"/>
  <c r="AA32" i="5"/>
  <c r="N32" i="5"/>
  <c r="AA31" i="5"/>
  <c r="N31" i="5"/>
  <c r="AA30" i="5"/>
  <c r="N30" i="5"/>
  <c r="AA29" i="5"/>
  <c r="N29" i="5"/>
  <c r="AA28" i="5"/>
  <c r="N28" i="5"/>
  <c r="AA27" i="5"/>
  <c r="N27" i="5"/>
  <c r="AA26" i="5"/>
  <c r="N26" i="5"/>
  <c r="AA25" i="5"/>
  <c r="N25" i="5"/>
  <c r="AA24" i="5"/>
  <c r="N24" i="5"/>
  <c r="AA23" i="5"/>
  <c r="N23" i="5"/>
  <c r="AA22" i="5"/>
  <c r="N22" i="5"/>
  <c r="AA21" i="5"/>
  <c r="N21" i="5"/>
  <c r="AA20" i="5"/>
  <c r="N20" i="5"/>
  <c r="AA19" i="5"/>
  <c r="N19" i="5"/>
  <c r="AA18" i="5"/>
  <c r="N18" i="5"/>
  <c r="AA17" i="5"/>
  <c r="N17" i="5"/>
  <c r="AA16" i="5"/>
  <c r="N16" i="5"/>
  <c r="AA15" i="5"/>
  <c r="N15" i="5"/>
  <c r="AA14" i="5"/>
  <c r="N14" i="5"/>
  <c r="AA13" i="5"/>
  <c r="N13" i="5"/>
  <c r="AA12" i="5"/>
  <c r="N12" i="5"/>
  <c r="AA11" i="5"/>
  <c r="N11" i="5"/>
  <c r="AA10" i="5"/>
  <c r="N10" i="5"/>
  <c r="AA9" i="5"/>
  <c r="N9" i="5"/>
  <c r="AA8" i="5"/>
  <c r="N8" i="5"/>
  <c r="AA7" i="5"/>
  <c r="N7" i="5"/>
  <c r="AA6" i="5"/>
  <c r="N6" i="5"/>
  <c r="AA5" i="5"/>
  <c r="N5" i="5"/>
  <c r="AA4" i="5"/>
  <c r="N4" i="5"/>
  <c r="AA3" i="5"/>
  <c r="N3" i="5"/>
  <c r="AA2" i="5"/>
  <c r="N2" i="5"/>
  <c r="N36" i="4"/>
  <c r="Z33" i="4"/>
  <c r="Y33" i="4"/>
  <c r="X33" i="4"/>
  <c r="W33" i="4"/>
  <c r="V33" i="4"/>
  <c r="U33" i="4"/>
  <c r="T33" i="4"/>
  <c r="S33" i="4"/>
  <c r="R33" i="4"/>
  <c r="Q33" i="4"/>
  <c r="P33" i="4"/>
  <c r="M33" i="4"/>
  <c r="L33" i="4"/>
  <c r="K33" i="4"/>
  <c r="J33" i="4"/>
  <c r="I33" i="4"/>
  <c r="H33" i="4"/>
  <c r="G33" i="4"/>
  <c r="F33" i="4"/>
  <c r="E33" i="4"/>
  <c r="D33" i="4"/>
  <c r="C33" i="4"/>
  <c r="B33" i="4"/>
  <c r="AA32" i="4"/>
  <c r="N32" i="4"/>
  <c r="AA31" i="4"/>
  <c r="N31" i="4"/>
  <c r="AA30" i="4"/>
  <c r="N30" i="4"/>
  <c r="AA29" i="4"/>
  <c r="N29" i="4"/>
  <c r="AA28" i="4"/>
  <c r="N28" i="4"/>
  <c r="AA27" i="4"/>
  <c r="N27" i="4"/>
  <c r="AA26" i="4"/>
  <c r="N26" i="4"/>
  <c r="AA25" i="4"/>
  <c r="AA24" i="4"/>
  <c r="N24" i="4"/>
  <c r="AA23" i="4"/>
  <c r="N23" i="4"/>
  <c r="AA22" i="4"/>
  <c r="N22" i="4"/>
  <c r="AA21" i="4"/>
  <c r="N21" i="4"/>
  <c r="AA20" i="4"/>
  <c r="N20" i="4"/>
  <c r="AA19" i="4"/>
  <c r="N19" i="4"/>
  <c r="AA18" i="4"/>
  <c r="N18" i="4"/>
  <c r="AA17" i="4"/>
  <c r="N17" i="4"/>
  <c r="AA16" i="4"/>
  <c r="N16" i="4"/>
  <c r="AA15" i="4"/>
  <c r="N15" i="4"/>
  <c r="AA14" i="4"/>
  <c r="N14" i="4"/>
  <c r="AA13" i="4"/>
  <c r="N13" i="4"/>
  <c r="AA12" i="4"/>
  <c r="N12" i="4"/>
  <c r="AA11" i="4"/>
  <c r="N11" i="4"/>
  <c r="AA10" i="4"/>
  <c r="N10" i="4"/>
  <c r="AA9" i="4"/>
  <c r="N9" i="4"/>
  <c r="AA8" i="4"/>
  <c r="N8" i="4"/>
  <c r="AA7" i="4"/>
  <c r="AA6" i="4"/>
  <c r="N6" i="4"/>
  <c r="AA5" i="4"/>
  <c r="N5" i="4"/>
  <c r="AA4" i="4"/>
  <c r="N4" i="4"/>
  <c r="AA3" i="4"/>
  <c r="N3" i="4"/>
  <c r="AA2" i="4"/>
  <c r="N2" i="4"/>
  <c r="L35" i="6" l="1"/>
  <c r="I35" i="5"/>
  <c r="M35" i="5"/>
  <c r="C35" i="7"/>
  <c r="I35" i="6"/>
  <c r="G35" i="7"/>
  <c r="K35" i="7"/>
  <c r="J35" i="7"/>
  <c r="F35" i="7"/>
  <c r="N33" i="7"/>
  <c r="N34" i="7" s="1"/>
  <c r="H35" i="6"/>
  <c r="M35" i="6"/>
  <c r="H35" i="7"/>
  <c r="L35" i="7"/>
  <c r="L35" i="4"/>
  <c r="K35" i="6"/>
  <c r="AA33" i="7"/>
  <c r="E34" i="7"/>
  <c r="I35" i="7"/>
  <c r="M34" i="7"/>
  <c r="D35" i="7"/>
  <c r="C35" i="6"/>
  <c r="G35" i="6"/>
  <c r="F35" i="6"/>
  <c r="J35" i="6"/>
  <c r="AA33" i="6"/>
  <c r="N33" i="6"/>
  <c r="N34" i="6" s="1"/>
  <c r="D35" i="6"/>
  <c r="E35" i="6"/>
  <c r="L35" i="5"/>
  <c r="D35" i="5"/>
  <c r="F35" i="5"/>
  <c r="G35" i="5"/>
  <c r="J35" i="5"/>
  <c r="K35" i="5"/>
  <c r="AA33" i="5"/>
  <c r="N33" i="5"/>
  <c r="N34" i="5" s="1"/>
  <c r="H35" i="5"/>
  <c r="C35" i="4"/>
  <c r="K35" i="4"/>
  <c r="H35" i="4"/>
  <c r="I35" i="4"/>
  <c r="G35" i="4"/>
  <c r="J35" i="4"/>
  <c r="F35" i="4"/>
  <c r="N33" i="4"/>
  <c r="N34" i="4" s="1"/>
  <c r="D35" i="4"/>
  <c r="AA33" i="4"/>
  <c r="D34" i="7"/>
  <c r="H34" i="7"/>
  <c r="L34" i="7"/>
  <c r="I34" i="7"/>
  <c r="E35" i="7"/>
  <c r="M35" i="7"/>
  <c r="F34" i="7"/>
  <c r="J34" i="7"/>
  <c r="C34" i="7"/>
  <c r="G34" i="7"/>
  <c r="K34" i="7"/>
  <c r="D34" i="6"/>
  <c r="H34" i="6"/>
  <c r="L34" i="6"/>
  <c r="E34" i="6"/>
  <c r="I34" i="6"/>
  <c r="M34" i="6"/>
  <c r="F34" i="6"/>
  <c r="J34" i="6"/>
  <c r="C34" i="6"/>
  <c r="G34" i="6"/>
  <c r="K34" i="6"/>
  <c r="D34" i="5"/>
  <c r="H34" i="5"/>
  <c r="L34" i="5"/>
  <c r="E34" i="5"/>
  <c r="I34" i="5"/>
  <c r="M34" i="5"/>
  <c r="F34" i="5"/>
  <c r="J34" i="5"/>
  <c r="C34" i="5"/>
  <c r="G34" i="5"/>
  <c r="K34" i="5"/>
  <c r="E35" i="4"/>
  <c r="M34" i="4"/>
  <c r="I34" i="4"/>
  <c r="F34" i="4"/>
  <c r="J34" i="4"/>
  <c r="M35" i="4"/>
  <c r="E34" i="4"/>
  <c r="C34" i="4"/>
  <c r="G34" i="4"/>
  <c r="K34" i="4"/>
  <c r="D34" i="4"/>
  <c r="H34" i="4"/>
  <c r="L34" i="4"/>
  <c r="N35" i="7" l="1"/>
  <c r="N35" i="6"/>
  <c r="N35" i="5"/>
  <c r="N35" i="4"/>
  <c r="AA2" i="2" l="1"/>
  <c r="AA3" i="2"/>
  <c r="AA4" i="2"/>
  <c r="AA5" i="2"/>
  <c r="AA6" i="2"/>
  <c r="AA7" i="2"/>
  <c r="AA8" i="2"/>
  <c r="N36" i="2" l="1"/>
  <c r="Z33" i="2" l="1"/>
  <c r="Y33" i="2"/>
  <c r="X33" i="2"/>
  <c r="W33" i="2"/>
  <c r="V33" i="2"/>
  <c r="U33" i="2"/>
  <c r="T33" i="2"/>
  <c r="S33" i="2"/>
  <c r="R33" i="2"/>
  <c r="Q33" i="2"/>
  <c r="P33" i="2"/>
  <c r="M33" i="2"/>
  <c r="N2" i="3" s="1"/>
  <c r="L33" i="2"/>
  <c r="L2" i="3" s="1"/>
  <c r="K33" i="2"/>
  <c r="K2" i="3" s="1"/>
  <c r="J33" i="2"/>
  <c r="I33" i="2"/>
  <c r="H33" i="2"/>
  <c r="H2" i="3" s="1"/>
  <c r="G33" i="2"/>
  <c r="G2" i="3" s="1"/>
  <c r="F33" i="2"/>
  <c r="F2" i="3" s="1"/>
  <c r="E33" i="2"/>
  <c r="E2" i="3" s="1"/>
  <c r="D33" i="2"/>
  <c r="D2" i="3" s="1"/>
  <c r="C33" i="2"/>
  <c r="C2" i="3" s="1"/>
  <c r="B33" i="2"/>
  <c r="B2" i="3" s="1"/>
  <c r="AA32" i="2"/>
  <c r="N32" i="2"/>
  <c r="AA31" i="2"/>
  <c r="N31" i="2"/>
  <c r="AA30" i="2"/>
  <c r="N30" i="2"/>
  <c r="AA29" i="2"/>
  <c r="N29" i="2"/>
  <c r="AA28" i="2"/>
  <c r="N28" i="2"/>
  <c r="AA27" i="2"/>
  <c r="N27" i="2"/>
  <c r="AA26" i="2"/>
  <c r="N26" i="2"/>
  <c r="AA25" i="2"/>
  <c r="N25" i="2"/>
  <c r="AA24" i="2"/>
  <c r="N24" i="2"/>
  <c r="AA23" i="2"/>
  <c r="N23" i="2"/>
  <c r="AA22" i="2"/>
  <c r="N22" i="2"/>
  <c r="AA21" i="2"/>
  <c r="N21" i="2"/>
  <c r="AA20" i="2"/>
  <c r="N20" i="2"/>
  <c r="AA19" i="2"/>
  <c r="N19" i="2"/>
  <c r="AA18" i="2"/>
  <c r="N18" i="2"/>
  <c r="AA17" i="2"/>
  <c r="N17" i="2"/>
  <c r="AA16" i="2"/>
  <c r="N16" i="2"/>
  <c r="AA15" i="2"/>
  <c r="N15" i="2"/>
  <c r="AA14" i="2"/>
  <c r="N14" i="2"/>
  <c r="AA13" i="2"/>
  <c r="N13" i="2"/>
  <c r="AA12" i="2"/>
  <c r="N12" i="2"/>
  <c r="AA11" i="2"/>
  <c r="N11" i="2"/>
  <c r="AA10" i="2"/>
  <c r="N10" i="2"/>
  <c r="AA9" i="2"/>
  <c r="N9" i="2"/>
  <c r="N8" i="2"/>
  <c r="N6" i="2"/>
  <c r="N4" i="2"/>
  <c r="N3" i="2"/>
  <c r="N2" i="2"/>
  <c r="I35" i="2" l="1"/>
  <c r="I4" i="3" s="1"/>
  <c r="I2" i="3"/>
  <c r="O2" i="3" s="1"/>
  <c r="O3" i="3" s="1"/>
  <c r="AA33" i="2"/>
  <c r="G35" i="2"/>
  <c r="G4" i="3" s="1"/>
  <c r="L35" i="2"/>
  <c r="L4" i="3" s="1"/>
  <c r="M35" i="2"/>
  <c r="N4" i="3" s="1"/>
  <c r="N33" i="2"/>
  <c r="N34" i="2" s="1"/>
  <c r="E35" i="2"/>
  <c r="E4" i="3" s="1"/>
  <c r="D35" i="2"/>
  <c r="D4" i="3" s="1"/>
  <c r="K34" i="2"/>
  <c r="C34" i="2"/>
  <c r="F35" i="2"/>
  <c r="F4" i="3" s="1"/>
  <c r="J35" i="2"/>
  <c r="J4" i="3" s="1"/>
  <c r="H35" i="2"/>
  <c r="H4" i="3" s="1"/>
  <c r="G34" i="2"/>
  <c r="C35" i="2"/>
  <c r="C4" i="3" s="1"/>
  <c r="K35" i="2"/>
  <c r="K4" i="3" s="1"/>
  <c r="D34" i="2"/>
  <c r="H34" i="2"/>
  <c r="L34" i="2"/>
  <c r="E34" i="2"/>
  <c r="I34" i="2"/>
  <c r="M34" i="2"/>
  <c r="F34" i="2"/>
  <c r="J34" i="2"/>
  <c r="N35" i="2" l="1"/>
  <c r="O5" i="3" l="1"/>
  <c r="J3" i="3" l="1"/>
  <c r="K3" i="3"/>
  <c r="G3" i="3"/>
  <c r="M3" i="3"/>
  <c r="E3" i="3"/>
  <c r="I3" i="3"/>
  <c r="L3" i="3"/>
  <c r="H3" i="3"/>
  <c r="D3" i="3"/>
  <c r="F3" i="3" l="1"/>
  <c r="O4" i="3"/>
  <c r="N3" i="3"/>
  <c r="C3" i="3"/>
</calcChain>
</file>

<file path=xl/sharedStrings.xml><?xml version="1.0" encoding="utf-8"?>
<sst xmlns="http://schemas.openxmlformats.org/spreadsheetml/2006/main" count="390" uniqueCount="28">
  <si>
    <t>плёнка</t>
  </si>
  <si>
    <t>картон</t>
  </si>
  <si>
    <t>бумага</t>
  </si>
  <si>
    <t>ПЭТ пр.</t>
  </si>
  <si>
    <t>ПНД</t>
  </si>
  <si>
    <t>ПЭТ б.</t>
  </si>
  <si>
    <t>ПЭТ к.</t>
  </si>
  <si>
    <t>Алюм.</t>
  </si>
  <si>
    <t>Железо</t>
  </si>
  <si>
    <t>ВЫХОД</t>
  </si>
  <si>
    <t>ЗАГРУЗКА</t>
  </si>
  <si>
    <t>ИТОГО:</t>
  </si>
  <si>
    <t>ВЫХОД В %</t>
  </si>
  <si>
    <t>ИТОГО ПО КИПАМ:</t>
  </si>
  <si>
    <t>ОТГРУЗКА</t>
  </si>
  <si>
    <t>ИТОГО</t>
  </si>
  <si>
    <t>ИТОГО ЗА МИНУСОМ ОТГРУЗОК</t>
  </si>
  <si>
    <t>Дата</t>
  </si>
  <si>
    <t>Стекло</t>
  </si>
  <si>
    <t>пленка ПВД</t>
  </si>
  <si>
    <t>плёнка микс</t>
  </si>
  <si>
    <t>плёнка ПВД</t>
  </si>
  <si>
    <t>ПЭТ микс</t>
  </si>
  <si>
    <t>ПЭТмикс</t>
  </si>
  <si>
    <t>Пленка ПВД</t>
  </si>
  <si>
    <t>Плёнка микс</t>
  </si>
  <si>
    <t>Тетра Пак</t>
  </si>
  <si>
    <t>ПЭТ ПГ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</si>
</sst>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5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4" fontId="0" fillId="3" borderId="1" xfId="0" applyNumberFormat="1" applyFill="1" applyBorder="1" applyAlignment="1">
      <alignment horizontal="center"/>
    </xf>
    <xf numFmtId="4" fontId="0" fillId="0" borderId="0" xfId="0" applyNumberFormat="1"/>
    <xf numFmtId="4" fontId="0" fillId="2" borderId="1" xfId="0" applyNumberFormat="1" applyFill="1" applyBorder="1"/>
    <xf numFmtId="4" fontId="0" fillId="3" borderId="1" xfId="0" applyNumberFormat="1" applyFill="1" applyBorder="1"/>
    <xf numFmtId="4" fontId="1" fillId="2" borderId="1" xfId="0" applyNumberFormat="1" applyFont="1" applyFill="1" applyBorder="1"/>
    <xf numFmtId="4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4" fontId="1" fillId="4" borderId="1" xfId="0" applyNumberFormat="1" applyFont="1" applyFill="1" applyBorder="1"/>
    <xf numFmtId="4" fontId="1" fillId="4" borderId="10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" fontId="1" fillId="5" borderId="1" xfId="0" applyNumberFormat="1" applyFont="1" applyFill="1" applyBorder="1"/>
    <xf numFmtId="0" fontId="2" fillId="5" borderId="6" xfId="0" applyFont="1" applyFill="1" applyBorder="1" applyAlignment="1">
      <alignment vertical="center"/>
    </xf>
    <xf numFmtId="4" fontId="1" fillId="5" borderId="10" xfId="0" applyNumberFormat="1" applyFont="1" applyFill="1" applyBorder="1"/>
    <xf numFmtId="0" fontId="2" fillId="5" borderId="8" xfId="0" applyFont="1" applyFill="1" applyBorder="1" applyAlignment="1">
      <alignment vertical="center" wrapText="1"/>
    </xf>
    <xf numFmtId="4" fontId="1" fillId="5" borderId="11" xfId="0" applyNumberFormat="1" applyFont="1" applyFill="1" applyBorder="1"/>
    <xf numFmtId="0" fontId="2" fillId="5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4" fontId="1" fillId="6" borderId="1" xfId="0" applyNumberFormat="1" applyFont="1" applyFill="1" applyBorder="1"/>
    <xf numFmtId="4" fontId="1" fillId="6" borderId="10" xfId="0" applyNumberFormat="1" applyFont="1" applyFill="1" applyBorder="1"/>
    <xf numFmtId="0" fontId="2" fillId="6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4" fontId="0" fillId="7" borderId="1" xfId="0" applyNumberFormat="1" applyFill="1" applyBorder="1"/>
    <xf numFmtId="4" fontId="4" fillId="0" borderId="1" xfId="0" applyNumberFormat="1" applyFont="1" applyBorder="1"/>
    <xf numFmtId="4" fontId="4" fillId="3" borderId="1" xfId="0" applyNumberFormat="1" applyFont="1" applyFill="1" applyBorder="1"/>
    <xf numFmtId="3" fontId="2" fillId="5" borderId="8" xfId="0" applyNumberFormat="1" applyFont="1" applyFill="1" applyBorder="1" applyAlignment="1">
      <alignment vertical="center" wrapText="1"/>
    </xf>
    <xf numFmtId="4" fontId="1" fillId="4" borderId="10" xfId="0" quotePrefix="1" applyNumberFormat="1" applyFont="1" applyFill="1" applyBorder="1"/>
    <xf numFmtId="1" fontId="5" fillId="0" borderId="0" xfId="2" applyNumberFormat="1" applyAlignment="1">
      <alignment horizontal="right" vertical="center"/>
    </xf>
    <xf numFmtId="4" fontId="0" fillId="0" borderId="9" xfId="0" applyNumberFormat="1" applyBorder="1"/>
    <xf numFmtId="3" fontId="5" fillId="0" borderId="0" xfId="3" applyNumberFormat="1" applyAlignment="1">
      <alignment horizontal="right" vertical="center"/>
    </xf>
    <xf numFmtId="0" fontId="0" fillId="0" borderId="0" xfId="0" applyAlignment="1">
      <alignment horizontal="center"/>
    </xf>
    <xf numFmtId="14" fontId="0" fillId="8" borderId="1" xfId="0" applyNumberFormat="1" applyFill="1" applyBorder="1" applyAlignment="1">
      <alignment horizontal="center"/>
    </xf>
    <xf numFmtId="4" fontId="0" fillId="8" borderId="1" xfId="0" applyNumberFormat="1" applyFill="1" applyBorder="1"/>
    <xf numFmtId="4" fontId="0" fillId="9" borderId="1" xfId="0" applyNumberFormat="1" applyFill="1" applyBorder="1"/>
    <xf numFmtId="4" fontId="1" fillId="9" borderId="1" xfId="0" applyNumberFormat="1" applyFont="1" applyFill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center" wrapText="1"/>
    </xf>
    <xf numFmtId="14" fontId="1" fillId="4" borderId="5" xfId="0" applyNumberFormat="1" applyFont="1" applyFill="1" applyBorder="1" applyAlignment="1">
      <alignment horizontal="center" wrapText="1"/>
    </xf>
  </cellXfs>
  <cellStyles count="4">
    <cellStyle name="Обычный" xfId="0" builtinId="0"/>
    <cellStyle name="Обычный 2" xfId="1" xr:uid="{00000000-0005-0000-0000-00002F000000}"/>
    <cellStyle name="Обычный_07.2022" xfId="3" xr:uid="{D85E5AA8-FDB4-4307-B58A-44824121D838}"/>
    <cellStyle name="Обычный_СВОД НАРАСТАЮЩИМ ИТОГОМ" xfId="2" xr:uid="{1A61286C-69B7-45AA-B8F6-E65D4F7063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7093-051D-457A-B409-9CE9F4C7016B}">
  <sheetPr>
    <tabColor rgb="FF0070C0"/>
  </sheetPr>
  <dimension ref="A1:O12"/>
  <sheetViews>
    <sheetView workbookViewId="0">
      <selection activeCell="C6" sqref="C6"/>
    </sheetView>
  </sheetViews>
  <sheetFormatPr defaultRowHeight="15" x14ac:dyDescent="0.25"/>
  <cols>
    <col min="1" max="1" width="11.28515625" customWidth="1"/>
    <col min="2" max="2" width="15" customWidth="1"/>
    <col min="3" max="3" width="12.5703125" bestFit="1" customWidth="1"/>
    <col min="4" max="4" width="13.140625" hidden="1" customWidth="1"/>
    <col min="5" max="8" width="11.42578125" customWidth="1"/>
    <col min="9" max="10" width="11.42578125" hidden="1" customWidth="1"/>
    <col min="11" max="11" width="11.42578125" customWidth="1"/>
    <col min="12" max="12" width="12.28515625" customWidth="1"/>
    <col min="13" max="13" width="11.42578125" hidden="1" customWidth="1"/>
    <col min="14" max="14" width="15.28515625" customWidth="1"/>
    <col min="15" max="15" width="16.28515625" customWidth="1"/>
  </cols>
  <sheetData>
    <row r="1" spans="1:15" x14ac:dyDescent="0.25">
      <c r="A1" s="10"/>
      <c r="B1" s="9" t="s">
        <v>10</v>
      </c>
      <c r="C1" s="1" t="s">
        <v>20</v>
      </c>
      <c r="D1" s="25" t="s">
        <v>21</v>
      </c>
      <c r="E1" s="1" t="s">
        <v>2</v>
      </c>
      <c r="F1" s="1" t="s">
        <v>3</v>
      </c>
      <c r="G1" s="1" t="s">
        <v>23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26" t="s">
        <v>8</v>
      </c>
      <c r="N1" s="18" t="s">
        <v>8</v>
      </c>
      <c r="O1" s="9" t="s">
        <v>9</v>
      </c>
    </row>
    <row r="2" spans="1:15" ht="14.25" customHeight="1" x14ac:dyDescent="0.25">
      <c r="A2" s="2" t="s">
        <v>11</v>
      </c>
      <c r="B2" s="7">
        <f>'02.2024'!B33+'03.2024'!B33+'04.2024'!B33+'05.2024'!B33+'06.2024'!B33+'07.2024'!B33+'08.2024'!B33+'09.2024'!B33+'10.2024'!B33+'11.2024'!B33+'01.2024'!B33</f>
        <v>114929174</v>
      </c>
      <c r="C2" s="7">
        <f>'02.2024'!C33+'03.2024'!C33+'04.2024'!C33+'05.2024'!C33+'06.2024'!C33+'07.2024'!C33+'08.2024'!C33+'09.2024'!C33+'10.2024'!C33+'11.2024'!C33+'01.2024'!C33</f>
        <v>517837</v>
      </c>
      <c r="D2" s="7">
        <f>'02.2024'!D33+'03.2024'!D33+'04.2024'!D33+'05.2024'!D33+'06.2024'!D33+'07.2024'!D33+'08.2024'!D33</f>
        <v>0</v>
      </c>
      <c r="E2" s="7">
        <f>'02.2024'!E33+'03.2024'!E33+'04.2024'!E33+'05.2024'!E33+'06.2024'!E33+'07.2024'!E33+'08.2024'!E33+'09.2024'!E33+'10.2024'!E33+'11.2024'!E33+'01.2024'!E33</f>
        <v>33966</v>
      </c>
      <c r="F2" s="7">
        <f>'02.2024'!F33+'03.2024'!F33+'04.2024'!F33+'05.2024'!F33+'06.2024'!F33+'07.2024'!F33+'08.2024'!F33+'09.2024'!F33+'10.2024'!F33+'11.2024'!F33+'01.2024'!F33</f>
        <v>0</v>
      </c>
      <c r="G2" s="7">
        <f>'02.2024'!G33+'03.2024'!G33+'04.2024'!G33+'05.2024'!G33+'06.2024'!G33+'07.2024'!G33+'08.2024'!G33+'09.2024'!G33+'10.2024'!G33+'11.2024'!G33+'01.2024'!G33</f>
        <v>485744</v>
      </c>
      <c r="H2" s="7">
        <f>'02.2024'!H33+'03.2024'!H33+'04.2024'!H33+'05.2024'!H33+'06.2024'!H33+'07.2024'!H33+'08.2024'!H33+'09.2024'!H33+'10.2024'!H33+'11.2024'!H33+'01.2024'!H33</f>
        <v>13852</v>
      </c>
      <c r="I2" s="7">
        <f>'02.2024'!I33+'03.2024'!I33+'04.2024'!I33+'05.2024'!I33+'06.2024'!I33+'07.2024'!I33+'08.2024'!I33+'09.2024'!I33+'10.2024'!I33+'11.2024'!I33+'01.2024'!I33</f>
        <v>0</v>
      </c>
      <c r="J2" s="7">
        <f>'10.2024'!J33+'11.2024'!J33+'12.2024'!J33</f>
        <v>0</v>
      </c>
      <c r="K2" s="7">
        <f>'02.2024'!K33+'03.2024'!K33+'04.2024'!K33+'05.2024'!K33+'06.2024'!K33+'07.2024'!K33+'08.2024'!K33+'09.2024'!K33+'10.2024'!K33+'11.2024'!K33+'01.2024'!K33</f>
        <v>42296</v>
      </c>
      <c r="L2" s="7">
        <f>'02.2024'!L33+'03.2024'!L33+'04.2024'!L33+'05.2024'!L33+'06.2024'!L33+'07.2024'!L33+'08.2024'!L33+'09.2024'!L33+'10.2024'!L33+'11.2024'!L33+'01.2024'!L33</f>
        <v>187020</v>
      </c>
      <c r="M2" s="27"/>
      <c r="N2" s="7">
        <f>'02.2024'!M33+'03.2024'!M33+'04.2024'!M33+'05.2024'!M33+'06.2024'!M33+'07.2024'!M33+'08.2024'!M33+'09.2024'!M33+'10.2024'!M33+'11.2024'!M33+'01.2024'!M33</f>
        <v>164565</v>
      </c>
      <c r="O2" s="7">
        <f>SUM(C2:N2)</f>
        <v>1445280</v>
      </c>
    </row>
    <row r="3" spans="1:15" ht="15.75" thickBot="1" x14ac:dyDescent="0.3">
      <c r="A3" t="s">
        <v>12</v>
      </c>
      <c r="B3" s="4"/>
      <c r="C3" s="4">
        <f>C2*100/B2</f>
        <v>0.4505705400788837</v>
      </c>
      <c r="D3" s="4">
        <f>D2*100/B2</f>
        <v>0</v>
      </c>
      <c r="E3" s="4">
        <f>E2*100/B2</f>
        <v>2.9553853749962562E-2</v>
      </c>
      <c r="F3" s="4">
        <f>F2*100/B2</f>
        <v>0</v>
      </c>
      <c r="G3" s="4">
        <f>G2*100/B2</f>
        <v>0.42264638567749563</v>
      </c>
      <c r="H3" s="4">
        <f>H2*100/B2</f>
        <v>1.2052640350482289E-2</v>
      </c>
      <c r="I3" s="4">
        <f>I2*100/B2</f>
        <v>0</v>
      </c>
      <c r="J3" s="4">
        <f>J2*100/B2</f>
        <v>0</v>
      </c>
      <c r="K3" s="4">
        <f>K2*100/B2</f>
        <v>3.6801795860814245E-2</v>
      </c>
      <c r="L3" s="4">
        <f>L2*100/B2</f>
        <v>0.16272630655119821</v>
      </c>
      <c r="M3" s="4">
        <f>M2*100/B2</f>
        <v>0</v>
      </c>
      <c r="N3" s="4">
        <f>N2*100/B2</f>
        <v>0.14318818649127332</v>
      </c>
      <c r="O3" s="4">
        <f>O2*100/B2</f>
        <v>1.2575397087601099</v>
      </c>
    </row>
    <row r="4" spans="1:15" ht="45.75" customHeight="1" thickBot="1" x14ac:dyDescent="0.3">
      <c r="A4" s="46" t="s">
        <v>16</v>
      </c>
      <c r="B4" s="47"/>
      <c r="C4" s="35">
        <f>'02.2024'!C35+'03.2024'!C35+'04.2024'!C35+'05.2024'!C35+'06.2024'!C35+'07.2024'!C35+'08.2024'!C35+'09.2024'!C35+'10.2024'!C35+'11.2024'!C35+'01.2024'!C35+'12.2024'!C35</f>
        <v>145030</v>
      </c>
      <c r="D4" s="19">
        <f>0+'02.2024'!D35+'03.2024'!D35+'04.2024'!D35+'05.2024'!D35+'06.2024'!D35+'07.2024'!D35+'08.2024'!D35+'09.2024'!D35</f>
        <v>0</v>
      </c>
      <c r="E4" s="17">
        <f>'02.2024'!E35+'03.2024'!E35+'04.2024'!E35+'05.2024'!E35+'06.2024'!E35+'07.2024'!E35+'08.2024'!E35+'09.2024'!E35+'10.2024'!E35+'11.2024'!E35+'01.2024'!E35+'12.2024'!E35-93</f>
        <v>0</v>
      </c>
      <c r="F4" s="19">
        <f>'02.2024'!F35+'03.2024'!F35+'04.2024'!F35+'05.2024'!F35+'06.2024'!F35+'07.2024'!F35+'08.2024'!F35+'09.2024'!F35+'10.2024'!F35+'11.2024'!F35+'01.2024'!F35+'12.2024'!F35</f>
        <v>0</v>
      </c>
      <c r="G4" s="21">
        <f>9587+'02.2024'!G35+'03.2024'!G35+'04.2024'!G35+'05.2024'!G35+'06.2024'!G35+'07.2024'!G35+'08.2024'!G35+'09.2024'!G35+'10.2024'!G35+'11.2024'!G35+'01.2024'!G35+'12.2024'!G35</f>
        <v>49104</v>
      </c>
      <c r="H4" s="19">
        <f>2866+'02.2024'!H35+'03.2024'!H35+'04.2024'!H35+'05.2024'!H35+'06.2024'!H35+'07.2024'!H35+'08.2024'!H35+'09.2024'!H35+'10.2024'!H35+'11.2024'!H35+'01.2024'!H35+'12.2024'!H35</f>
        <v>1388</v>
      </c>
      <c r="I4" s="21">
        <f>'02.2024'!I35+'03.2024'!I35+'04.2024'!I35+'05.2024'!I35+'06.2024'!I35+'07.2024'!I35+'08.2024'!I35+'09.2024'!I35+'10.2024'!I35+'11.2024'!I35+'01.2024'!I35+'12.2024'!I35</f>
        <v>0</v>
      </c>
      <c r="J4" s="19">
        <f>'02.2024'!J35+'03.2024'!J35+'04.2024'!J35+'05.2024'!J35+'06.2024'!J35+'07.2024'!J35+'08.2024'!J35+'09.2024'!J35+'10.2024'!J35+'11.2024'!J35+'01.2024'!J35+'12.2024'!J35</f>
        <v>0</v>
      </c>
      <c r="K4" s="21">
        <f>9087+'02.2024'!K35+'03.2024'!K35+'04.2024'!K35+'05.2024'!K35+'06.2024'!K35+'07.2024'!K35+'08.2024'!K35+'09.2024'!K35+'10.2024'!K35+'11.2024'!K35+'01.2024'!K35+'12.2024'!K35</f>
        <v>7036</v>
      </c>
      <c r="L4" s="7">
        <f>'02.2024'!L35+'03.2024'!L35+'04.2024'!L35+'05.2024'!L35+'06.2024'!L35+'07.2024'!L35+'08.2024'!L35+'09.2024'!L35+'10.2024'!L35+'11.2024'!L35+'01.2024'!L35</f>
        <v>0</v>
      </c>
      <c r="M4" s="28"/>
      <c r="N4" s="23">
        <f>23166+'02.2024'!M35+'03.2024'!M35+'04.2024'!M35+'05.2024'!M35+'06.2024'!M35+'07.2024'!M35+'08.2024'!M35+'09.2024'!M35+'10.2024'!M35+'11.2024'!M35+'01.2024'!M35+'12.2024'!M35</f>
        <v>23929</v>
      </c>
      <c r="O4" s="16">
        <f>SUM(C4:N4)</f>
        <v>226487</v>
      </c>
    </row>
    <row r="5" spans="1:15" ht="62.25" customHeight="1" thickBot="1" x14ac:dyDescent="0.3">
      <c r="A5" s="44" t="s">
        <v>13</v>
      </c>
      <c r="B5" s="45"/>
      <c r="C5" s="11">
        <f>'02.2024'!C36+'03.2024'!C36+'04.2024'!C36+'05.2024'!C36+'06.2024'!C36+'07.2024'!C36+'08.2024'!C36+'09.2024'!C36+'10.2024'!C36+'11.2024'!C36+'01.2024'!C36+'12.2024'!C36-90-24-88-42-11-50-86-46-42-86-90-45-49-89</f>
        <v>314</v>
      </c>
      <c r="D5" s="20">
        <f>'02.2024'!D36+'03.2024'!D36+'04.2024'!D36+'05.2024'!D36+'06.2024'!D36+'07.2024'!D36+'08.2024'!D36+'09.2024'!D36+'10.2024'!D36+'11.2024'!D36+'01.2024'!D36</f>
        <v>0</v>
      </c>
      <c r="E5" s="11">
        <f>'02.2024'!E36+'03.2024'!E36+'04.2024'!E36+'05.2024'!E36+'06.2024'!E36+'07.2024'!E36+'08.2024'!E36+'09.2024'!E36+'10.2024'!E36+'11.2024'!E36+'01.2024'!E36+'12.2024'!E36-93</f>
        <v>0</v>
      </c>
      <c r="F5" s="20">
        <f>'02.2024'!F36+'03.2024'!F36+'04.2024'!F36+'05.2024'!F36+'06.2024'!F36+'07.2024'!F36+'08.2024'!F36+'09.2024'!F36+'10.2024'!F36+'11.2024'!F36+'01.2024'!F36+'12.2024'!F36</f>
        <v>0</v>
      </c>
      <c r="G5" s="22">
        <f>53+'02.2024'!G36+'03.2024'!G36+'04.2024'!G36+'05.2024'!G36+'06.2024'!G36+'07.2024'!G36+'08.2024'!G36+'09.2024'!G36+'10.2024'!G36+'11.2024'!G36+'01.2024'!G36+'12.2024'!G36-86-75-86-83-85-81-84-75-74-86-84-93-82-162-173-82-79-80-166-79-86-74-83-87</f>
        <v>246</v>
      </c>
      <c r="H5" s="20">
        <f>19+'02.2024'!H36+'03.2024'!H36+'04.2024'!H36+'05.2024'!H36+'06.2024'!H36+'07.2024'!H36+'08.2024'!H36+'09.2024'!H36+'10.2024'!H36+'11.2024'!H36+'01.2024'!H36+'12.2024'!H36-32-59</f>
        <v>10</v>
      </c>
      <c r="I5" s="22">
        <f>'02.2024'!I36+'03.2024'!I36+'04.2024'!I36+'05.2024'!I36+'06.2024'!I36+'07.2024'!I36+'08.2024'!I36+'09.2024'!I36+'10.2024'!I36+'11.2024'!I36+'01.2024'!I36+'12.2024'!I36</f>
        <v>0</v>
      </c>
      <c r="J5" s="20">
        <f>'02.2024'!J36+'03.2024'!J36+'04.2024'!J36+'05.2024'!J36+'06.2024'!J36+'07.2024'!J36+'08.2024'!J36+'09.2024'!J36+'10.2024'!J36+'11.2024'!J36+'01.2024'!J36+'12.2024'!J36</f>
        <v>0</v>
      </c>
      <c r="K5" s="34">
        <f>53+'02.2024'!K36+'03.2024'!K36+'04.2024'!K36+'05.2024'!K36+'06.2024'!K36+'07.2024'!K36+'08.2024'!K36+'09.2024'!K36+'10.2024'!K36+'11.2024'!K36+'01.2024'!K36+'12.2024'!K36-84-84-90</f>
        <v>36</v>
      </c>
      <c r="L5" s="30">
        <f>0+'02.2024'!L36+'03.2024'!L36+'04.2024'!L36+'05.2024'!L36+'06.2024'!L36+'08.2024'!L36+'09.2024'!L36+'10.2024'!L36+'11.2024'!L36+'01.2024'!L36+'12.2024'!L36</f>
        <v>0</v>
      </c>
      <c r="M5" s="29"/>
      <c r="N5" s="24">
        <f>56+'02.2024'!M36+'03.2024'!M36+'04.2024'!M36+'05.2024'!M36+'06.2024'!M36+'07.2024'!M36+'08.2024'!M36+'09.2024'!M36+'10.2024'!M36+'11.2024'!M36+'01.2024'!M36+'12.2024'!M36-51-49-52-50-95-53-55</f>
        <v>58</v>
      </c>
      <c r="O5" s="14">
        <f>SUM(C5:N5)</f>
        <v>664</v>
      </c>
    </row>
    <row r="12" spans="1:15" x14ac:dyDescent="0.25">
      <c r="E12" s="36"/>
    </row>
  </sheetData>
  <mergeCells count="2">
    <mergeCell ref="A5:B5"/>
    <mergeCell ref="A4:B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701B-8C6E-4269-9B47-32336796A270}">
  <dimension ref="A1:AB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1.28515625" customWidth="1"/>
    <col min="2" max="2" width="15" customWidth="1"/>
    <col min="3" max="3" width="12.85546875" customWidth="1"/>
    <col min="4" max="4" width="12" hidden="1" customWidth="1"/>
    <col min="5" max="5" width="10.7109375" customWidth="1"/>
    <col min="6" max="6" width="10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140625" customWidth="1"/>
    <col min="17" max="17" width="6.7109375" hidden="1" customWidth="1"/>
    <col min="18" max="19" width="10" customWidth="1"/>
    <col min="20" max="20" width="10" bestFit="1" customWidth="1"/>
    <col min="21" max="21" width="9.140625" customWidth="1"/>
    <col min="22" max="23" width="9.140625" hidden="1" customWidth="1"/>
    <col min="24" max="24" width="9.140625" customWidth="1"/>
    <col min="25" max="25" width="9.85546875" customWidth="1"/>
    <col min="26" max="26" width="9.7109375" customWidth="1"/>
    <col min="27" max="27" width="11.42578125" customWidth="1"/>
    <col min="28" max="28" width="12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20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45170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45170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45171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45171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45172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45172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45173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45173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45174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45174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45175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45175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45176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45176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45177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45177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45178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45178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45179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45179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45180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45180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45181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45181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45182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45182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45183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45183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45184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45184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45185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45185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45186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45186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45187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45187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45188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45188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45189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45189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45190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45190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45191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45191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45192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45192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45193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45193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45194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45194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45195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45195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45196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45196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45197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45197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45198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45198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45199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45199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1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8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8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8" ht="27.75" customHeight="1" thickBot="1" x14ac:dyDescent="0.3">
      <c r="A35" s="46" t="s">
        <v>16</v>
      </c>
      <c r="B35" s="47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  <c r="AB35" s="4"/>
    </row>
    <row r="36" spans="1:28" ht="23.25" customHeight="1" thickBot="1" x14ac:dyDescent="0.3">
      <c r="A36" s="44" t="s">
        <v>13</v>
      </c>
      <c r="B36" s="45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334-5E27-4E35-89DF-06A3B2EE0B3C}">
  <dimension ref="A1:AA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1.28515625" customWidth="1"/>
    <col min="2" max="2" width="15" customWidth="1"/>
    <col min="3" max="3" width="12.28515625" customWidth="1"/>
    <col min="4" max="4" width="10.140625" hidden="1" customWidth="1"/>
    <col min="5" max="5" width="10.28515625" customWidth="1"/>
    <col min="6" max="6" width="10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20" width="10" customWidth="1"/>
    <col min="21" max="21" width="9.140625" customWidth="1"/>
    <col min="22" max="22" width="9.140625" hidden="1" customWidth="1"/>
    <col min="23" max="23" width="10.28515625" hidden="1" customWidth="1"/>
    <col min="24" max="24" width="9.140625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44835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44835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44836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44836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44837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44837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44838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44838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44839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44839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44840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44840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44841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44841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44842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44842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44843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44843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44844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44844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44845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44845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44846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44846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44847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44847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44848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44848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44849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44849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44850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44850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44851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44851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44852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44852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44853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44853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44854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44854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44855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44855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44856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44856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44857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44857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44858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44858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44859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44859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44860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44860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44861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44861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44862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44862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44863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44863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44864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44864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44865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44865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6" t="s">
        <v>16</v>
      </c>
      <c r="B35" s="47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6.25" customHeight="1" thickBot="1" x14ac:dyDescent="0.3">
      <c r="A36" s="44" t="s">
        <v>13</v>
      </c>
      <c r="B36" s="45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5205-1036-43E4-8598-F18DFB05E1A0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20" width="10" bestFit="1" customWidth="1"/>
    <col min="22" max="22" width="0" hidden="1" customWidth="1"/>
    <col min="23" max="23" width="10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45231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45231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45232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45232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45233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45233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45234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45234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45235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45235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45236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45236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45237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45237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45238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45238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45239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45239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45240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45240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45241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45241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45242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45242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45243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45243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45244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45244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45245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45245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45246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45246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45247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45247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45248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45248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45249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45249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45250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45250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45251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45251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45252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45252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45253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45253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45254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45254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45255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45255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45256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45256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45257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45257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45258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45258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45259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45259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45260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45260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6" t="s">
        <v>16</v>
      </c>
      <c r="B35" s="47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1.75" customHeight="1" thickBot="1" x14ac:dyDescent="0.3">
      <c r="A36" s="44" t="s">
        <v>13</v>
      </c>
      <c r="B36" s="45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0F98-9430-4037-B24F-BA0F6AB1249C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2" max="22" width="0" hidden="1" customWidth="1"/>
    <col min="23" max="23" width="10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34.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45261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45261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45262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45262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45263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45263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45264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45264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45265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45265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45266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45266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45267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45267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45268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45268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45269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45269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45270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45270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45271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45271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45272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45272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45273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45273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45274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45274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45275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45275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45276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45276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45277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45277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45278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45278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45279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45279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45280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45280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45281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45281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45282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45282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45283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45283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45284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45284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45285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45285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45286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45286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45287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45287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45288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45288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45289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45289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45290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45290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45291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45291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6" t="s">
        <v>16</v>
      </c>
      <c r="B35" s="47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0.25" customHeight="1" thickBot="1" x14ac:dyDescent="0.3">
      <c r="A36" s="44" t="s">
        <v>13</v>
      </c>
      <c r="B36" s="45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6F51-B952-4ECC-A868-5EB90CB46655}">
  <sheetPr>
    <pageSetUpPr fitToPage="1"/>
  </sheetPr>
  <dimension ref="A1:AA36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0" max="20" width="10" customWidth="1"/>
    <col min="22" max="22" width="0" hidden="1" customWidth="1"/>
    <col min="23" max="23" width="10.2851562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45292</v>
      </c>
      <c r="B2" s="5">
        <v>846850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45292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45293</v>
      </c>
      <c r="B3" s="5">
        <v>737340</v>
      </c>
      <c r="C3" s="8"/>
      <c r="D3" s="8"/>
      <c r="E3" s="8"/>
      <c r="F3" s="8"/>
      <c r="G3" s="8"/>
      <c r="H3" s="8"/>
      <c r="I3" s="8"/>
      <c r="J3" s="8"/>
      <c r="K3" s="8"/>
      <c r="L3" s="8"/>
      <c r="M3" s="8">
        <v>291</v>
      </c>
      <c r="N3" s="7">
        <f t="shared" ref="N3:N32" si="1">SUM(C3:M3)</f>
        <v>291</v>
      </c>
      <c r="O3" s="3">
        <v>45293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45294</v>
      </c>
      <c r="B4" s="5">
        <v>733170</v>
      </c>
      <c r="C4" s="6"/>
      <c r="D4" s="6"/>
      <c r="E4" s="6"/>
      <c r="F4" s="6"/>
      <c r="G4" s="6">
        <v>821</v>
      </c>
      <c r="H4" s="6"/>
      <c r="I4" s="6"/>
      <c r="J4" s="6"/>
      <c r="K4" s="6"/>
      <c r="L4" s="6"/>
      <c r="M4" s="6"/>
      <c r="N4" s="7">
        <f t="shared" si="1"/>
        <v>821</v>
      </c>
      <c r="O4" s="3">
        <v>45294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45295</v>
      </c>
      <c r="B5" s="5">
        <v>705990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45295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45296</v>
      </c>
      <c r="B6" s="5">
        <v>699780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45296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45297</v>
      </c>
      <c r="B7" s="5">
        <v>581480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45297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45298</v>
      </c>
      <c r="B8" s="5">
        <v>592180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45298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45299</v>
      </c>
      <c r="B9" s="5">
        <v>728410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45299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45300</v>
      </c>
      <c r="B10" s="5">
        <v>716220</v>
      </c>
      <c r="C10" s="6"/>
      <c r="D10" s="6"/>
      <c r="E10" s="6"/>
      <c r="F10" s="6"/>
      <c r="G10" s="6">
        <v>2002</v>
      </c>
      <c r="H10" s="6"/>
      <c r="I10" s="6"/>
      <c r="J10" s="6"/>
      <c r="K10" s="6"/>
      <c r="L10" s="6">
        <v>8760</v>
      </c>
      <c r="M10" s="6">
        <v>1515</v>
      </c>
      <c r="N10" s="7">
        <f t="shared" si="1"/>
        <v>12277</v>
      </c>
      <c r="O10" s="3">
        <v>45300</v>
      </c>
      <c r="P10" s="6"/>
      <c r="Q10" s="6"/>
      <c r="R10" s="6"/>
      <c r="S10" s="6"/>
      <c r="T10" s="6"/>
      <c r="U10" s="6"/>
      <c r="V10" s="6"/>
      <c r="W10" s="6"/>
      <c r="X10" s="6"/>
      <c r="Y10" s="6">
        <v>8760</v>
      </c>
      <c r="Z10" s="6"/>
      <c r="AA10" s="5">
        <f>SUM(P10:Z10)</f>
        <v>8760</v>
      </c>
    </row>
    <row r="11" spans="1:27" ht="14.25" customHeight="1" x14ac:dyDescent="0.25">
      <c r="A11" s="3">
        <v>45301</v>
      </c>
      <c r="B11" s="5">
        <v>715580</v>
      </c>
      <c r="C11" s="8"/>
      <c r="D11" s="8"/>
      <c r="E11" s="8"/>
      <c r="F11" s="8"/>
      <c r="G11" s="8">
        <v>1664</v>
      </c>
      <c r="H11" s="8"/>
      <c r="I11" s="8"/>
      <c r="J11" s="8"/>
      <c r="K11" s="8"/>
      <c r="L11" s="8"/>
      <c r="M11" s="8"/>
      <c r="N11" s="7">
        <f t="shared" si="1"/>
        <v>1664</v>
      </c>
      <c r="O11" s="3">
        <v>45301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45302</v>
      </c>
      <c r="B12" s="5">
        <v>637010</v>
      </c>
      <c r="C12" s="6"/>
      <c r="D12" s="6"/>
      <c r="E12" s="6"/>
      <c r="F12" s="6"/>
      <c r="G12" s="6">
        <v>1408</v>
      </c>
      <c r="H12" s="6"/>
      <c r="I12" s="6"/>
      <c r="J12" s="6"/>
      <c r="K12" s="6">
        <v>136</v>
      </c>
      <c r="L12" s="6">
        <v>8200</v>
      </c>
      <c r="M12" s="6">
        <v>987</v>
      </c>
      <c r="N12" s="7">
        <f t="shared" si="1"/>
        <v>10731</v>
      </c>
      <c r="O12" s="3">
        <v>45302</v>
      </c>
      <c r="P12" s="6"/>
      <c r="Q12" s="6"/>
      <c r="R12" s="6"/>
      <c r="S12" s="6"/>
      <c r="T12" s="6"/>
      <c r="U12" s="6"/>
      <c r="V12" s="6"/>
      <c r="W12" s="6"/>
      <c r="X12" s="6"/>
      <c r="Y12" s="6">
        <v>8200</v>
      </c>
      <c r="Z12" s="6"/>
      <c r="AA12" s="5">
        <f t="shared" si="2"/>
        <v>8200</v>
      </c>
    </row>
    <row r="13" spans="1:27" ht="14.25" customHeight="1" x14ac:dyDescent="0.25">
      <c r="A13" s="3">
        <v>45303</v>
      </c>
      <c r="B13" s="5">
        <v>667760</v>
      </c>
      <c r="C13" s="8"/>
      <c r="D13" s="8"/>
      <c r="E13" s="8"/>
      <c r="F13" s="8"/>
      <c r="G13" s="8">
        <v>387</v>
      </c>
      <c r="H13" s="8"/>
      <c r="I13" s="8"/>
      <c r="J13" s="8"/>
      <c r="K13" s="8"/>
      <c r="L13" s="8"/>
      <c r="M13" s="8">
        <v>515</v>
      </c>
      <c r="N13" s="7">
        <f t="shared" si="1"/>
        <v>902</v>
      </c>
      <c r="O13" s="3">
        <v>45303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45304</v>
      </c>
      <c r="B14" s="5">
        <v>485190</v>
      </c>
      <c r="C14" s="6"/>
      <c r="D14" s="6"/>
      <c r="E14" s="6"/>
      <c r="F14" s="6"/>
      <c r="G14" s="6">
        <v>755</v>
      </c>
      <c r="H14" s="6"/>
      <c r="I14" s="6"/>
      <c r="J14" s="6"/>
      <c r="K14" s="6"/>
      <c r="L14" s="6"/>
      <c r="M14" s="6"/>
      <c r="N14" s="7">
        <f t="shared" si="1"/>
        <v>755</v>
      </c>
      <c r="O14" s="3">
        <v>45304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45305</v>
      </c>
      <c r="B15" s="5">
        <v>619440</v>
      </c>
      <c r="C15" s="8"/>
      <c r="D15" s="8"/>
      <c r="E15" s="8"/>
      <c r="F15" s="8"/>
      <c r="G15" s="8">
        <v>2683</v>
      </c>
      <c r="H15" s="8">
        <v>170</v>
      </c>
      <c r="I15" s="8"/>
      <c r="J15" s="8"/>
      <c r="K15" s="8">
        <v>499</v>
      </c>
      <c r="L15" s="8"/>
      <c r="M15" s="8">
        <v>1233</v>
      </c>
      <c r="N15" s="7">
        <f t="shared" si="1"/>
        <v>4585</v>
      </c>
      <c r="O15" s="3">
        <v>45305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45306</v>
      </c>
      <c r="B16" s="5">
        <v>833520</v>
      </c>
      <c r="C16" s="6"/>
      <c r="D16" s="6"/>
      <c r="E16" s="6"/>
      <c r="F16" s="6"/>
      <c r="G16" s="6">
        <v>2110</v>
      </c>
      <c r="H16" s="6"/>
      <c r="I16" s="6"/>
      <c r="J16" s="6"/>
      <c r="K16" s="6">
        <v>422</v>
      </c>
      <c r="L16" s="6"/>
      <c r="M16" s="6">
        <v>1007</v>
      </c>
      <c r="N16" s="7">
        <f t="shared" si="1"/>
        <v>3539</v>
      </c>
      <c r="O16" s="3">
        <v>45306</v>
      </c>
      <c r="P16" s="6"/>
      <c r="Q16" s="6"/>
      <c r="R16" s="6"/>
      <c r="S16" s="6"/>
      <c r="T16" s="6">
        <v>14848</v>
      </c>
      <c r="U16" s="6"/>
      <c r="V16" s="6"/>
      <c r="W16" s="6"/>
      <c r="X16" s="6"/>
      <c r="Y16" s="6"/>
      <c r="Z16" s="6"/>
      <c r="AA16" s="5">
        <f t="shared" si="2"/>
        <v>14848</v>
      </c>
    </row>
    <row r="17" spans="1:27" ht="14.25" customHeight="1" x14ac:dyDescent="0.25">
      <c r="A17" s="3">
        <v>45307</v>
      </c>
      <c r="B17" s="5">
        <v>677850</v>
      </c>
      <c r="C17" s="8"/>
      <c r="D17" s="8"/>
      <c r="E17" s="8"/>
      <c r="F17" s="8"/>
      <c r="G17" s="8">
        <v>683</v>
      </c>
      <c r="H17" s="8"/>
      <c r="I17" s="8"/>
      <c r="J17" s="8"/>
      <c r="K17" s="8">
        <v>204</v>
      </c>
      <c r="L17" s="8"/>
      <c r="M17" s="8">
        <v>291</v>
      </c>
      <c r="N17" s="7">
        <f t="shared" si="1"/>
        <v>1178</v>
      </c>
      <c r="O17" s="3">
        <v>45307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45308</v>
      </c>
      <c r="B18" s="5">
        <v>585000</v>
      </c>
      <c r="C18" s="6"/>
      <c r="D18" s="6"/>
      <c r="E18" s="6"/>
      <c r="F18" s="6"/>
      <c r="G18" s="6">
        <v>644</v>
      </c>
      <c r="H18" s="6"/>
      <c r="I18" s="6"/>
      <c r="J18" s="6"/>
      <c r="K18" s="6"/>
      <c r="L18" s="6"/>
      <c r="M18" s="6">
        <v>505</v>
      </c>
      <c r="N18" s="7">
        <f t="shared" si="1"/>
        <v>1149</v>
      </c>
      <c r="O18" s="3">
        <v>45308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45309</v>
      </c>
      <c r="B19" s="5">
        <v>601010</v>
      </c>
      <c r="C19" s="8"/>
      <c r="D19" s="8"/>
      <c r="E19" s="8"/>
      <c r="F19" s="8"/>
      <c r="G19" s="8">
        <v>1820</v>
      </c>
      <c r="H19" s="8"/>
      <c r="I19" s="8"/>
      <c r="J19" s="8"/>
      <c r="K19" s="8"/>
      <c r="L19" s="8">
        <v>4620</v>
      </c>
      <c r="M19" s="8">
        <v>762</v>
      </c>
      <c r="N19" s="7">
        <f t="shared" si="1"/>
        <v>7202</v>
      </c>
      <c r="O19" s="3">
        <v>45309</v>
      </c>
      <c r="P19" s="8"/>
      <c r="Q19" s="8"/>
      <c r="R19" s="8"/>
      <c r="S19" s="8"/>
      <c r="T19" s="8"/>
      <c r="U19" s="8"/>
      <c r="V19" s="8"/>
      <c r="W19" s="8"/>
      <c r="X19" s="8"/>
      <c r="Y19" s="8">
        <v>4620</v>
      </c>
      <c r="Z19" s="8"/>
      <c r="AA19" s="5">
        <f t="shared" si="2"/>
        <v>4620</v>
      </c>
    </row>
    <row r="20" spans="1:27" ht="14.25" customHeight="1" x14ac:dyDescent="0.25">
      <c r="A20" s="3">
        <v>45310</v>
      </c>
      <c r="B20" s="5">
        <v>448850</v>
      </c>
      <c r="C20" s="6"/>
      <c r="D20" s="6"/>
      <c r="E20" s="6"/>
      <c r="F20" s="6"/>
      <c r="G20" s="6">
        <v>557</v>
      </c>
      <c r="H20" s="6"/>
      <c r="I20" s="6"/>
      <c r="J20" s="6"/>
      <c r="K20" s="6"/>
      <c r="L20" s="6">
        <v>5080</v>
      </c>
      <c r="M20" s="6">
        <v>323</v>
      </c>
      <c r="N20" s="7">
        <f t="shared" si="1"/>
        <v>5960</v>
      </c>
      <c r="O20" s="3">
        <v>45310</v>
      </c>
      <c r="P20" s="6"/>
      <c r="Q20" s="6"/>
      <c r="R20" s="6"/>
      <c r="S20" s="6"/>
      <c r="T20" s="6"/>
      <c r="U20" s="6"/>
      <c r="V20" s="6"/>
      <c r="W20" s="6"/>
      <c r="X20" s="6"/>
      <c r="Y20" s="6">
        <v>5080</v>
      </c>
      <c r="Z20" s="6"/>
      <c r="AA20" s="5">
        <f t="shared" si="2"/>
        <v>5080</v>
      </c>
    </row>
    <row r="21" spans="1:27" ht="14.25" customHeight="1" x14ac:dyDescent="0.25">
      <c r="A21" s="3">
        <v>45311</v>
      </c>
      <c r="B21" s="5">
        <v>423040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v>306</v>
      </c>
      <c r="N21" s="7">
        <f t="shared" si="1"/>
        <v>306</v>
      </c>
      <c r="O21" s="3">
        <v>45311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45312</v>
      </c>
      <c r="B22" s="5">
        <v>563310</v>
      </c>
      <c r="C22" s="6"/>
      <c r="D22" s="6"/>
      <c r="E22" s="6"/>
      <c r="F22" s="6"/>
      <c r="G22" s="6">
        <v>1849</v>
      </c>
      <c r="H22" s="6"/>
      <c r="I22" s="6"/>
      <c r="J22" s="6"/>
      <c r="K22" s="6"/>
      <c r="L22" s="6"/>
      <c r="M22" s="6">
        <v>273</v>
      </c>
      <c r="N22" s="7">
        <f t="shared" si="1"/>
        <v>2122</v>
      </c>
      <c r="O22" s="3">
        <v>45312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45313</v>
      </c>
      <c r="B23" s="5">
        <v>719240</v>
      </c>
      <c r="C23" s="8"/>
      <c r="D23" s="8"/>
      <c r="E23" s="8"/>
      <c r="F23" s="8"/>
      <c r="G23" s="8">
        <v>1081</v>
      </c>
      <c r="H23" s="8"/>
      <c r="I23" s="8"/>
      <c r="J23" s="8"/>
      <c r="K23" s="8"/>
      <c r="L23" s="8"/>
      <c r="M23" s="8">
        <v>350</v>
      </c>
      <c r="N23" s="7">
        <f t="shared" si="1"/>
        <v>1431</v>
      </c>
      <c r="O23" s="3">
        <v>45313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45314</v>
      </c>
      <c r="B24" s="5">
        <v>624870</v>
      </c>
      <c r="C24" s="6"/>
      <c r="D24" s="6"/>
      <c r="E24" s="6"/>
      <c r="F24" s="6"/>
      <c r="G24" s="6">
        <v>625</v>
      </c>
      <c r="H24" s="6"/>
      <c r="I24" s="6"/>
      <c r="J24" s="6"/>
      <c r="K24" s="6">
        <v>345</v>
      </c>
      <c r="L24" s="6"/>
      <c r="M24" s="6"/>
      <c r="N24" s="7">
        <f t="shared" si="1"/>
        <v>970</v>
      </c>
      <c r="O24" s="3">
        <v>45314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45315</v>
      </c>
      <c r="B25" s="5">
        <v>566860</v>
      </c>
      <c r="C25" s="8"/>
      <c r="D25" s="8"/>
      <c r="E25" s="8"/>
      <c r="F25" s="8"/>
      <c r="G25" s="8"/>
      <c r="H25" s="8"/>
      <c r="I25" s="8"/>
      <c r="J25" s="8"/>
      <c r="K25" s="8">
        <v>224</v>
      </c>
      <c r="L25" s="8"/>
      <c r="M25" s="8">
        <v>928</v>
      </c>
      <c r="N25" s="7">
        <f t="shared" si="1"/>
        <v>1152</v>
      </c>
      <c r="O25" s="3">
        <v>45315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45316</v>
      </c>
      <c r="B26" s="5">
        <v>598420</v>
      </c>
      <c r="C26" s="6"/>
      <c r="D26" s="6"/>
      <c r="E26" s="6"/>
      <c r="F26" s="6"/>
      <c r="G26" s="6">
        <v>465</v>
      </c>
      <c r="H26" s="6"/>
      <c r="I26" s="6"/>
      <c r="J26" s="6"/>
      <c r="K26" s="6"/>
      <c r="L26" s="6">
        <v>4900</v>
      </c>
      <c r="M26" s="6"/>
      <c r="N26" s="7">
        <f t="shared" si="1"/>
        <v>5365</v>
      </c>
      <c r="O26" s="3">
        <v>45316</v>
      </c>
      <c r="P26" s="6"/>
      <c r="Q26" s="6"/>
      <c r="R26" s="6"/>
      <c r="S26" s="6"/>
      <c r="T26" s="6">
        <v>13828</v>
      </c>
      <c r="U26" s="6"/>
      <c r="V26" s="6"/>
      <c r="W26" s="6"/>
      <c r="X26" s="6"/>
      <c r="Y26" s="6">
        <v>4900</v>
      </c>
      <c r="Z26" s="6"/>
      <c r="AA26" s="5">
        <f t="shared" si="2"/>
        <v>18728</v>
      </c>
    </row>
    <row r="27" spans="1:27" ht="14.25" customHeight="1" x14ac:dyDescent="0.25">
      <c r="A27" s="3">
        <v>45317</v>
      </c>
      <c r="B27" s="5">
        <v>589940</v>
      </c>
      <c r="C27" s="8"/>
      <c r="D27" s="8"/>
      <c r="E27" s="8"/>
      <c r="F27" s="8"/>
      <c r="G27" s="8">
        <v>3090</v>
      </c>
      <c r="H27" s="8"/>
      <c r="I27" s="8"/>
      <c r="J27" s="8"/>
      <c r="K27" s="8"/>
      <c r="L27" s="32"/>
      <c r="M27" s="8">
        <v>1104</v>
      </c>
      <c r="N27" s="7">
        <f t="shared" si="1"/>
        <v>4194</v>
      </c>
      <c r="O27" s="3">
        <v>45317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45318</v>
      </c>
      <c r="B28" s="5">
        <v>524000</v>
      </c>
      <c r="C28" s="6"/>
      <c r="D28" s="6"/>
      <c r="E28" s="6"/>
      <c r="F28" s="6"/>
      <c r="G28" s="6">
        <v>578</v>
      </c>
      <c r="H28" s="6"/>
      <c r="I28" s="6"/>
      <c r="J28" s="6"/>
      <c r="K28" s="6"/>
      <c r="L28" s="33"/>
      <c r="M28" s="6"/>
      <c r="N28" s="7">
        <f t="shared" si="1"/>
        <v>578</v>
      </c>
      <c r="O28" s="3">
        <v>45318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45319</v>
      </c>
      <c r="B29" s="5">
        <v>599530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45319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45320</v>
      </c>
      <c r="B30" s="5">
        <v>749280</v>
      </c>
      <c r="C30" s="6"/>
      <c r="D30" s="6"/>
      <c r="E30" s="6"/>
      <c r="F30" s="6"/>
      <c r="G30" s="6">
        <v>566</v>
      </c>
      <c r="H30" s="6"/>
      <c r="I30" s="6"/>
      <c r="J30" s="6"/>
      <c r="K30" s="6"/>
      <c r="L30" s="6">
        <v>4460</v>
      </c>
      <c r="M30" s="6">
        <v>531</v>
      </c>
      <c r="N30" s="7">
        <f t="shared" si="1"/>
        <v>5557</v>
      </c>
      <c r="O30" s="3">
        <v>45320</v>
      </c>
      <c r="P30" s="6"/>
      <c r="Q30" s="6"/>
      <c r="R30" s="6"/>
      <c r="S30" s="6"/>
      <c r="T30" s="6"/>
      <c r="U30" s="6"/>
      <c r="V30" s="6"/>
      <c r="W30" s="6"/>
      <c r="X30" s="6"/>
      <c r="Y30" s="6">
        <v>4460</v>
      </c>
      <c r="Z30" s="6"/>
      <c r="AA30" s="5">
        <f t="shared" si="2"/>
        <v>4460</v>
      </c>
    </row>
    <row r="31" spans="1:27" ht="14.25" customHeight="1" x14ac:dyDescent="0.25">
      <c r="A31" s="3">
        <v>45321</v>
      </c>
      <c r="B31" s="5">
        <v>632840</v>
      </c>
      <c r="C31" s="8"/>
      <c r="D31" s="8"/>
      <c r="E31" s="8"/>
      <c r="F31" s="8"/>
      <c r="G31" s="8">
        <v>369</v>
      </c>
      <c r="H31" s="8"/>
      <c r="I31" s="8"/>
      <c r="J31" s="8"/>
      <c r="K31" s="8"/>
      <c r="L31" s="8">
        <v>5140</v>
      </c>
      <c r="M31" s="8"/>
      <c r="N31" s="7">
        <f t="shared" si="1"/>
        <v>5509</v>
      </c>
      <c r="O31" s="3">
        <v>45321</v>
      </c>
      <c r="P31" s="8"/>
      <c r="Q31" s="8"/>
      <c r="R31" s="8"/>
      <c r="S31" s="8"/>
      <c r="T31" s="8"/>
      <c r="U31" s="8"/>
      <c r="V31" s="8"/>
      <c r="W31" s="8"/>
      <c r="X31" s="8"/>
      <c r="Y31" s="8">
        <v>5140</v>
      </c>
      <c r="Z31" s="8"/>
      <c r="AA31" s="5">
        <f t="shared" si="2"/>
        <v>5140</v>
      </c>
    </row>
    <row r="32" spans="1:27" ht="14.25" customHeight="1" x14ac:dyDescent="0.25">
      <c r="A32" s="3">
        <v>45322</v>
      </c>
      <c r="B32" s="5">
        <v>554880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45322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19758840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24157</v>
      </c>
      <c r="H33" s="7">
        <f t="shared" si="3"/>
        <v>170</v>
      </c>
      <c r="I33" s="7">
        <f t="shared" si="3"/>
        <v>0</v>
      </c>
      <c r="J33" s="7">
        <f t="shared" si="3"/>
        <v>0</v>
      </c>
      <c r="K33" s="7">
        <f t="shared" si="3"/>
        <v>1830</v>
      </c>
      <c r="L33" s="7">
        <f t="shared" si="3"/>
        <v>41160</v>
      </c>
      <c r="M33" s="7">
        <f t="shared" si="3"/>
        <v>10921</v>
      </c>
      <c r="N33" s="7">
        <f>SUM(N2:N32)</f>
        <v>78238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28676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41160</v>
      </c>
      <c r="Z33" s="7">
        <f t="shared" si="4"/>
        <v>0</v>
      </c>
      <c r="AA33" s="7">
        <f t="shared" si="4"/>
        <v>69836</v>
      </c>
    </row>
    <row r="34" spans="1:27" ht="15.75" thickBot="1" x14ac:dyDescent="0.3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0.12225920145109734</v>
      </c>
      <c r="H34" s="4">
        <f>H33*100/B33</f>
        <v>8.6037439444825706E-4</v>
      </c>
      <c r="I34" s="4">
        <f>I33*100/B33</f>
        <v>0</v>
      </c>
      <c r="J34" s="4">
        <f>J33*100/B33</f>
        <v>0</v>
      </c>
      <c r="K34" s="4">
        <f>K33*100/B33</f>
        <v>9.2616773049430026E-3</v>
      </c>
      <c r="L34" s="4">
        <f>L33*100/B33</f>
        <v>0.20831182397347212</v>
      </c>
      <c r="M34" s="4">
        <f>M33*100/B33</f>
        <v>5.5271463304525974E-2</v>
      </c>
      <c r="N34" s="4">
        <f>N33*100/B33</f>
        <v>0.39596454042848667</v>
      </c>
    </row>
    <row r="35" spans="1:27" ht="30.75" customHeight="1" thickBot="1" x14ac:dyDescent="0.3">
      <c r="A35" s="46" t="s">
        <v>16</v>
      </c>
      <c r="B35" s="47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-4519</v>
      </c>
      <c r="H35" s="16">
        <f t="shared" si="5"/>
        <v>170</v>
      </c>
      <c r="I35" s="17">
        <f t="shared" si="5"/>
        <v>0</v>
      </c>
      <c r="J35" s="16">
        <f t="shared" si="5"/>
        <v>0</v>
      </c>
      <c r="K35" s="17">
        <f t="shared" si="5"/>
        <v>1830</v>
      </c>
      <c r="L35" s="16">
        <f t="shared" si="5"/>
        <v>0</v>
      </c>
      <c r="M35" s="17">
        <f t="shared" si="5"/>
        <v>10921</v>
      </c>
      <c r="N35" s="16">
        <f>SUM(C35:M35)</f>
        <v>8402</v>
      </c>
    </row>
    <row r="36" spans="1:27" ht="16.5" customHeight="1" thickBot="1" x14ac:dyDescent="0.3">
      <c r="A36" s="44" t="s">
        <v>13</v>
      </c>
      <c r="B36" s="45"/>
      <c r="C36" s="11"/>
      <c r="D36" s="12"/>
      <c r="E36" s="12"/>
      <c r="F36" s="12"/>
      <c r="G36" s="12">
        <f>5+12+8+9+3+5+16+12+4+3+9+3+10+6+3+3+17+3+3+2</f>
        <v>136</v>
      </c>
      <c r="H36" s="12">
        <f>1</f>
        <v>1</v>
      </c>
      <c r="I36" s="12"/>
      <c r="J36" s="12"/>
      <c r="K36" s="12">
        <f>1+3+2+1+2+1</f>
        <v>10</v>
      </c>
      <c r="L36" s="12"/>
      <c r="M36" s="13">
        <f>1+3+3+2+2+2+1+1+2+1+1+1+1+2+3+1</f>
        <v>27</v>
      </c>
      <c r="N36" s="14">
        <f>SUM(C36:M36)</f>
        <v>174</v>
      </c>
    </row>
  </sheetData>
  <mergeCells count="2">
    <mergeCell ref="A35:B35"/>
    <mergeCell ref="A36:B36"/>
  </mergeCells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31ED-0D96-4A05-BA2E-58FAAB9C1FDC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7109375" bestFit="1" customWidth="1"/>
    <col min="6" max="6" width="10" customWidth="1"/>
    <col min="7" max="8" width="9.5703125" customWidth="1"/>
    <col min="9" max="9" width="9.7109375" hidden="1" customWidth="1"/>
    <col min="10" max="10" width="9.85546875" hidden="1" customWidth="1"/>
    <col min="11" max="11" width="9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2" max="22" width="0" hidden="1" customWidth="1"/>
    <col min="23" max="23" width="10.14062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45323</v>
      </c>
      <c r="B2" s="5">
        <v>572380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45323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45324</v>
      </c>
      <c r="B3" s="5">
        <v>621960</v>
      </c>
      <c r="C3" s="8"/>
      <c r="D3" s="8"/>
      <c r="E3" s="8"/>
      <c r="F3" s="8"/>
      <c r="G3" s="8">
        <v>3305</v>
      </c>
      <c r="H3" s="8">
        <v>149</v>
      </c>
      <c r="I3" s="8"/>
      <c r="J3" s="8"/>
      <c r="K3" s="8">
        <v>543</v>
      </c>
      <c r="L3" s="8">
        <v>4400</v>
      </c>
      <c r="M3" s="8">
        <v>831</v>
      </c>
      <c r="N3" s="7">
        <f t="shared" ref="N3:N32" si="1">SUM(C3:M3)</f>
        <v>9228</v>
      </c>
      <c r="O3" s="3">
        <v>45324</v>
      </c>
      <c r="P3" s="8"/>
      <c r="Q3" s="8"/>
      <c r="R3" s="8"/>
      <c r="S3" s="8"/>
      <c r="T3" s="8"/>
      <c r="U3" s="8"/>
      <c r="V3" s="8"/>
      <c r="W3" s="8"/>
      <c r="X3" s="8"/>
      <c r="Y3" s="8">
        <v>4400</v>
      </c>
      <c r="Z3" s="8"/>
      <c r="AA3" s="5">
        <f t="shared" si="0"/>
        <v>4400</v>
      </c>
    </row>
    <row r="4" spans="1:27" ht="14.25" customHeight="1" x14ac:dyDescent="0.25">
      <c r="A4" s="3">
        <v>45325</v>
      </c>
      <c r="B4" s="5">
        <v>491520</v>
      </c>
      <c r="C4" s="6"/>
      <c r="D4" s="6"/>
      <c r="E4" s="6"/>
      <c r="F4" s="6"/>
      <c r="G4" s="6">
        <v>3030</v>
      </c>
      <c r="H4" s="6">
        <v>247</v>
      </c>
      <c r="I4" s="6"/>
      <c r="J4" s="6"/>
      <c r="K4" s="6">
        <v>573</v>
      </c>
      <c r="L4" s="6"/>
      <c r="M4" s="6">
        <v>2093</v>
      </c>
      <c r="N4" s="7">
        <f t="shared" si="1"/>
        <v>5943</v>
      </c>
      <c r="O4" s="3">
        <v>45325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45326</v>
      </c>
      <c r="B5" s="5">
        <v>563500</v>
      </c>
      <c r="C5" s="8"/>
      <c r="D5" s="8"/>
      <c r="E5" s="8"/>
      <c r="F5" s="8"/>
      <c r="G5" s="8">
        <v>3640</v>
      </c>
      <c r="H5" s="8">
        <v>154</v>
      </c>
      <c r="I5" s="8"/>
      <c r="J5" s="8"/>
      <c r="K5" s="8"/>
      <c r="L5" s="8"/>
      <c r="M5" s="8">
        <v>474</v>
      </c>
      <c r="N5" s="7">
        <f t="shared" si="1"/>
        <v>4268</v>
      </c>
      <c r="O5" s="3">
        <v>45326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45327</v>
      </c>
      <c r="B6" s="5">
        <v>687020</v>
      </c>
      <c r="C6" s="6"/>
      <c r="D6" s="6"/>
      <c r="E6" s="6"/>
      <c r="F6" s="6"/>
      <c r="G6" s="6">
        <v>3163</v>
      </c>
      <c r="H6" s="6"/>
      <c r="I6" s="6"/>
      <c r="J6" s="6"/>
      <c r="K6" s="6">
        <v>876</v>
      </c>
      <c r="L6" s="6">
        <v>9780</v>
      </c>
      <c r="M6" s="6">
        <v>1792</v>
      </c>
      <c r="N6" s="7">
        <f t="shared" si="1"/>
        <v>15611</v>
      </c>
      <c r="O6" s="3">
        <v>45327</v>
      </c>
      <c r="P6" s="6"/>
      <c r="Q6" s="6"/>
      <c r="R6" s="6"/>
      <c r="S6" s="6"/>
      <c r="T6" s="6"/>
      <c r="U6" s="6"/>
      <c r="V6" s="6"/>
      <c r="W6" s="6"/>
      <c r="X6" s="6"/>
      <c r="Y6" s="6">
        <v>9780</v>
      </c>
      <c r="Z6" s="6"/>
      <c r="AA6" s="5">
        <f t="shared" si="0"/>
        <v>9780</v>
      </c>
    </row>
    <row r="7" spans="1:27" ht="14.25" customHeight="1" x14ac:dyDescent="0.25">
      <c r="A7" s="3">
        <v>45328</v>
      </c>
      <c r="B7" s="5">
        <v>563200</v>
      </c>
      <c r="C7" s="8"/>
      <c r="D7" s="8"/>
      <c r="E7" s="8"/>
      <c r="F7" s="8"/>
      <c r="G7" s="8">
        <v>671</v>
      </c>
      <c r="H7" s="8"/>
      <c r="I7" s="8"/>
      <c r="J7" s="8"/>
      <c r="K7" s="8"/>
      <c r="L7" s="8">
        <v>9200</v>
      </c>
      <c r="M7" s="8">
        <v>296</v>
      </c>
      <c r="N7" s="7">
        <f>SUM(C7:M7)</f>
        <v>10167</v>
      </c>
      <c r="O7" s="3">
        <v>45328</v>
      </c>
      <c r="P7" s="8"/>
      <c r="Q7" s="8"/>
      <c r="R7" s="8"/>
      <c r="S7" s="8"/>
      <c r="T7" s="8"/>
      <c r="U7" s="8"/>
      <c r="V7" s="8"/>
      <c r="W7" s="8"/>
      <c r="X7" s="8"/>
      <c r="Y7" s="8">
        <v>9200</v>
      </c>
      <c r="Z7" s="8"/>
      <c r="AA7" s="5">
        <f t="shared" si="0"/>
        <v>9200</v>
      </c>
    </row>
    <row r="8" spans="1:27" ht="14.25" customHeight="1" x14ac:dyDescent="0.25">
      <c r="A8" s="3">
        <v>45329</v>
      </c>
      <c r="B8" s="5">
        <v>554500</v>
      </c>
      <c r="C8" s="6"/>
      <c r="D8" s="6"/>
      <c r="E8" s="6"/>
      <c r="F8" s="6"/>
      <c r="G8" s="6">
        <v>4463</v>
      </c>
      <c r="H8" s="6">
        <v>155</v>
      </c>
      <c r="I8" s="6"/>
      <c r="J8" s="6"/>
      <c r="K8" s="6">
        <v>367</v>
      </c>
      <c r="L8" s="6"/>
      <c r="M8" s="6">
        <v>1843</v>
      </c>
      <c r="N8" s="7">
        <f t="shared" si="1"/>
        <v>6828</v>
      </c>
      <c r="O8" s="3">
        <v>45329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45330</v>
      </c>
      <c r="B9" s="5">
        <v>557520</v>
      </c>
      <c r="C9" s="8"/>
      <c r="D9" s="8"/>
      <c r="E9" s="8"/>
      <c r="F9" s="8"/>
      <c r="G9" s="8">
        <v>1439</v>
      </c>
      <c r="H9" s="8"/>
      <c r="I9" s="8"/>
      <c r="J9" s="8"/>
      <c r="K9" s="8"/>
      <c r="L9" s="8"/>
      <c r="M9" s="8">
        <v>517</v>
      </c>
      <c r="N9" s="7">
        <f t="shared" si="1"/>
        <v>1956</v>
      </c>
      <c r="O9" s="3">
        <v>45330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45331</v>
      </c>
      <c r="B10" s="5">
        <v>534530</v>
      </c>
      <c r="C10" s="6"/>
      <c r="D10" s="6"/>
      <c r="E10" s="6"/>
      <c r="F10" s="6"/>
      <c r="G10" s="6">
        <v>430</v>
      </c>
      <c r="H10" s="6">
        <v>201</v>
      </c>
      <c r="I10" s="6"/>
      <c r="J10" s="6"/>
      <c r="K10" s="6"/>
      <c r="L10" s="6">
        <v>10300</v>
      </c>
      <c r="M10" s="6"/>
      <c r="N10" s="7">
        <f t="shared" si="1"/>
        <v>10931</v>
      </c>
      <c r="O10" s="3">
        <v>45331</v>
      </c>
      <c r="P10" s="6"/>
      <c r="Q10" s="6"/>
      <c r="R10" s="6"/>
      <c r="S10" s="6"/>
      <c r="T10" s="6"/>
      <c r="U10" s="6"/>
      <c r="V10" s="6"/>
      <c r="W10" s="6"/>
      <c r="X10" s="6"/>
      <c r="Y10" s="6">
        <v>10300</v>
      </c>
      <c r="Z10" s="6"/>
      <c r="AA10" s="5">
        <f>SUM(P10:Z10)</f>
        <v>10300</v>
      </c>
    </row>
    <row r="11" spans="1:27" ht="14.25" customHeight="1" x14ac:dyDescent="0.25">
      <c r="A11" s="3">
        <v>45332</v>
      </c>
      <c r="B11" s="5">
        <v>483040</v>
      </c>
      <c r="C11" s="8"/>
      <c r="D11" s="8"/>
      <c r="E11" s="8"/>
      <c r="F11" s="8"/>
      <c r="G11" s="8">
        <v>748</v>
      </c>
      <c r="H11" s="8"/>
      <c r="I11" s="8"/>
      <c r="J11" s="8"/>
      <c r="K11" s="8"/>
      <c r="L11" s="8"/>
      <c r="M11" s="8">
        <v>481</v>
      </c>
      <c r="N11" s="7">
        <f t="shared" si="1"/>
        <v>1229</v>
      </c>
      <c r="O11" s="3">
        <v>45332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45333</v>
      </c>
      <c r="B12" s="5">
        <v>522060</v>
      </c>
      <c r="C12" s="6"/>
      <c r="D12" s="6"/>
      <c r="E12" s="6"/>
      <c r="F12" s="6"/>
      <c r="G12" s="6">
        <v>1564</v>
      </c>
      <c r="H12" s="6"/>
      <c r="I12" s="6"/>
      <c r="J12" s="6"/>
      <c r="K12" s="6"/>
      <c r="L12" s="6"/>
      <c r="M12" s="6"/>
      <c r="N12" s="7">
        <f t="shared" si="1"/>
        <v>1564</v>
      </c>
      <c r="O12" s="3">
        <v>45333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45334</v>
      </c>
      <c r="B13" s="5">
        <v>743060</v>
      </c>
      <c r="C13" s="8"/>
      <c r="D13" s="8"/>
      <c r="E13" s="8"/>
      <c r="F13" s="8"/>
      <c r="G13" s="8">
        <v>3045</v>
      </c>
      <c r="H13" s="8"/>
      <c r="I13" s="8"/>
      <c r="J13" s="8"/>
      <c r="K13" s="8">
        <v>499</v>
      </c>
      <c r="L13" s="8"/>
      <c r="M13" s="8">
        <v>1084</v>
      </c>
      <c r="N13" s="7">
        <f t="shared" si="1"/>
        <v>4628</v>
      </c>
      <c r="O13" s="3">
        <v>45334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45335</v>
      </c>
      <c r="B14" s="5">
        <v>597510</v>
      </c>
      <c r="C14" s="6"/>
      <c r="D14" s="6"/>
      <c r="E14" s="6"/>
      <c r="F14" s="6"/>
      <c r="G14" s="6">
        <v>2740</v>
      </c>
      <c r="H14" s="6">
        <v>170</v>
      </c>
      <c r="I14" s="6"/>
      <c r="J14" s="6"/>
      <c r="K14" s="6">
        <v>116</v>
      </c>
      <c r="L14" s="6">
        <v>4460</v>
      </c>
      <c r="M14" s="6">
        <v>1243</v>
      </c>
      <c r="N14" s="7">
        <f t="shared" si="1"/>
        <v>8729</v>
      </c>
      <c r="O14" s="3">
        <v>45335</v>
      </c>
      <c r="P14" s="6"/>
      <c r="Q14" s="6"/>
      <c r="R14" s="6"/>
      <c r="S14" s="6"/>
      <c r="T14" s="6"/>
      <c r="U14" s="6"/>
      <c r="V14" s="6"/>
      <c r="W14" s="6"/>
      <c r="X14" s="6"/>
      <c r="Y14" s="6">
        <v>4460</v>
      </c>
      <c r="Z14" s="6"/>
      <c r="AA14" s="5">
        <f t="shared" si="2"/>
        <v>4460</v>
      </c>
    </row>
    <row r="15" spans="1:27" ht="14.25" customHeight="1" x14ac:dyDescent="0.25">
      <c r="A15" s="3">
        <v>45336</v>
      </c>
      <c r="B15" s="5">
        <v>491300</v>
      </c>
      <c r="C15" s="8"/>
      <c r="D15" s="8"/>
      <c r="E15" s="8"/>
      <c r="F15" s="8"/>
      <c r="G15" s="8">
        <v>1555</v>
      </c>
      <c r="H15" s="8"/>
      <c r="I15" s="8"/>
      <c r="J15" s="8"/>
      <c r="K15" s="8">
        <v>372</v>
      </c>
      <c r="L15" s="8">
        <v>5020</v>
      </c>
      <c r="M15" s="8">
        <v>93</v>
      </c>
      <c r="N15" s="7">
        <f t="shared" si="1"/>
        <v>7040</v>
      </c>
      <c r="O15" s="3">
        <v>45336</v>
      </c>
      <c r="P15" s="8"/>
      <c r="Q15" s="8"/>
      <c r="R15" s="8"/>
      <c r="S15" s="8"/>
      <c r="T15" s="8"/>
      <c r="U15" s="8"/>
      <c r="V15" s="8"/>
      <c r="W15" s="8"/>
      <c r="X15" s="8"/>
      <c r="Y15" s="8">
        <v>5020</v>
      </c>
      <c r="Z15" s="8"/>
      <c r="AA15" s="5">
        <f t="shared" si="2"/>
        <v>5020</v>
      </c>
    </row>
    <row r="16" spans="1:27" ht="14.25" customHeight="1" x14ac:dyDescent="0.25">
      <c r="A16" s="3">
        <v>45337</v>
      </c>
      <c r="B16" s="5">
        <v>517960</v>
      </c>
      <c r="C16" s="6"/>
      <c r="D16" s="6"/>
      <c r="E16" s="6"/>
      <c r="F16" s="6"/>
      <c r="G16" s="6">
        <v>958</v>
      </c>
      <c r="H16" s="6"/>
      <c r="I16" s="6"/>
      <c r="J16" s="6"/>
      <c r="K16" s="6"/>
      <c r="L16" s="6"/>
      <c r="M16" s="6">
        <v>857</v>
      </c>
      <c r="N16" s="7">
        <f t="shared" si="1"/>
        <v>1815</v>
      </c>
      <c r="O16" s="3">
        <v>45337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45338</v>
      </c>
      <c r="B17" s="5">
        <v>550100</v>
      </c>
      <c r="C17" s="8"/>
      <c r="D17" s="8"/>
      <c r="E17" s="8"/>
      <c r="F17" s="8"/>
      <c r="G17" s="8">
        <v>1384</v>
      </c>
      <c r="H17" s="8">
        <v>150</v>
      </c>
      <c r="I17" s="8"/>
      <c r="J17" s="8"/>
      <c r="K17" s="8"/>
      <c r="L17" s="8"/>
      <c r="M17" s="8">
        <v>607</v>
      </c>
      <c r="N17" s="7">
        <f t="shared" si="1"/>
        <v>2141</v>
      </c>
      <c r="O17" s="3">
        <v>45338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45339</v>
      </c>
      <c r="B18" s="5">
        <v>476860</v>
      </c>
      <c r="C18" s="6"/>
      <c r="D18" s="6"/>
      <c r="E18" s="6"/>
      <c r="F18" s="6"/>
      <c r="G18" s="6">
        <v>1789</v>
      </c>
      <c r="H18" s="6"/>
      <c r="I18" s="6"/>
      <c r="J18" s="6"/>
      <c r="K18" s="6">
        <v>235</v>
      </c>
      <c r="L18" s="6"/>
      <c r="M18" s="6">
        <v>437</v>
      </c>
      <c r="N18" s="7">
        <f t="shared" si="1"/>
        <v>2461</v>
      </c>
      <c r="O18" s="3">
        <v>45339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45340</v>
      </c>
      <c r="B19" s="5">
        <v>548560</v>
      </c>
      <c r="C19" s="8"/>
      <c r="D19" s="8"/>
      <c r="E19" s="8"/>
      <c r="F19" s="8"/>
      <c r="G19" s="8">
        <v>3279</v>
      </c>
      <c r="H19" s="8"/>
      <c r="I19" s="8"/>
      <c r="J19" s="8"/>
      <c r="K19" s="8">
        <v>328</v>
      </c>
      <c r="L19" s="8"/>
      <c r="M19" s="8">
        <v>1653</v>
      </c>
      <c r="N19" s="7">
        <f t="shared" si="1"/>
        <v>5260</v>
      </c>
      <c r="O19" s="3">
        <v>45340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45341</v>
      </c>
      <c r="B20" s="5">
        <v>733720</v>
      </c>
      <c r="C20" s="6"/>
      <c r="D20" s="6"/>
      <c r="E20" s="6"/>
      <c r="F20" s="6"/>
      <c r="G20" s="6">
        <v>3705</v>
      </c>
      <c r="H20" s="6"/>
      <c r="I20" s="6"/>
      <c r="J20" s="6"/>
      <c r="K20" s="6">
        <v>557</v>
      </c>
      <c r="L20" s="6">
        <v>14280</v>
      </c>
      <c r="M20" s="6">
        <v>1207</v>
      </c>
      <c r="N20" s="7">
        <f t="shared" si="1"/>
        <v>19749</v>
      </c>
      <c r="O20" s="3">
        <v>45341</v>
      </c>
      <c r="P20" s="6"/>
      <c r="Q20" s="6"/>
      <c r="R20" s="6"/>
      <c r="S20" s="6"/>
      <c r="T20" s="6"/>
      <c r="U20" s="6"/>
      <c r="V20" s="6"/>
      <c r="W20" s="6"/>
      <c r="X20" s="6"/>
      <c r="Y20" s="6">
        <v>14280</v>
      </c>
      <c r="Z20" s="6"/>
      <c r="AA20" s="5">
        <f t="shared" si="2"/>
        <v>14280</v>
      </c>
    </row>
    <row r="21" spans="1:27" ht="14.25" customHeight="1" x14ac:dyDescent="0.25">
      <c r="A21" s="3">
        <v>45342</v>
      </c>
      <c r="B21" s="5">
        <v>536380</v>
      </c>
      <c r="C21" s="8"/>
      <c r="D21" s="8"/>
      <c r="E21" s="8"/>
      <c r="F21" s="8"/>
      <c r="G21" s="8">
        <v>2563</v>
      </c>
      <c r="H21" s="8">
        <v>203</v>
      </c>
      <c r="I21" s="8"/>
      <c r="J21" s="8"/>
      <c r="K21" s="8"/>
      <c r="L21" s="8">
        <v>4700</v>
      </c>
      <c r="M21" s="8">
        <v>918</v>
      </c>
      <c r="N21" s="7">
        <f t="shared" si="1"/>
        <v>8384</v>
      </c>
      <c r="O21" s="3">
        <v>45342</v>
      </c>
      <c r="P21" s="8"/>
      <c r="Q21" s="8"/>
      <c r="R21" s="8"/>
      <c r="S21" s="8"/>
      <c r="T21" s="8"/>
      <c r="U21" s="8"/>
      <c r="V21" s="8"/>
      <c r="W21" s="8"/>
      <c r="X21" s="8"/>
      <c r="Y21" s="8">
        <v>4700</v>
      </c>
      <c r="Z21" s="8"/>
      <c r="AA21" s="5">
        <f t="shared" si="2"/>
        <v>4700</v>
      </c>
    </row>
    <row r="22" spans="1:27" ht="14.25" customHeight="1" x14ac:dyDescent="0.25">
      <c r="A22" s="3">
        <v>45343</v>
      </c>
      <c r="B22" s="5">
        <v>523400</v>
      </c>
      <c r="C22" s="6"/>
      <c r="D22" s="6"/>
      <c r="E22" s="6"/>
      <c r="F22" s="6"/>
      <c r="G22" s="6">
        <v>2805</v>
      </c>
      <c r="H22" s="6"/>
      <c r="I22" s="6"/>
      <c r="J22" s="6"/>
      <c r="K22" s="6">
        <v>461</v>
      </c>
      <c r="L22" s="6"/>
      <c r="M22" s="6">
        <v>901</v>
      </c>
      <c r="N22" s="7">
        <f t="shared" si="1"/>
        <v>4167</v>
      </c>
      <c r="O22" s="3">
        <v>45343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45344</v>
      </c>
      <c r="B23" s="5">
        <v>558400</v>
      </c>
      <c r="C23" s="8"/>
      <c r="D23" s="8"/>
      <c r="E23" s="8"/>
      <c r="F23" s="8"/>
      <c r="G23" s="8">
        <v>2514</v>
      </c>
      <c r="H23" s="8"/>
      <c r="I23" s="8"/>
      <c r="J23" s="8"/>
      <c r="K23" s="8">
        <v>387</v>
      </c>
      <c r="L23" s="8">
        <v>8720</v>
      </c>
      <c r="M23" s="8">
        <v>1016</v>
      </c>
      <c r="N23" s="7">
        <f t="shared" si="1"/>
        <v>12637</v>
      </c>
      <c r="O23" s="3">
        <v>45344</v>
      </c>
      <c r="P23" s="8"/>
      <c r="Q23" s="8"/>
      <c r="R23" s="8"/>
      <c r="S23" s="8"/>
      <c r="T23" s="8">
        <v>15847</v>
      </c>
      <c r="U23" s="8"/>
      <c r="V23" s="8"/>
      <c r="W23" s="8"/>
      <c r="X23" s="8"/>
      <c r="Y23" s="8">
        <v>8720</v>
      </c>
      <c r="Z23" s="8"/>
      <c r="AA23" s="5">
        <f t="shared" si="2"/>
        <v>24567</v>
      </c>
    </row>
    <row r="24" spans="1:27" ht="14.25" customHeight="1" x14ac:dyDescent="0.25">
      <c r="A24" s="3">
        <v>45345</v>
      </c>
      <c r="B24" s="5">
        <v>524180</v>
      </c>
      <c r="C24" s="6"/>
      <c r="D24" s="6"/>
      <c r="E24" s="6"/>
      <c r="F24" s="6"/>
      <c r="G24" s="6">
        <v>1433</v>
      </c>
      <c r="H24" s="6"/>
      <c r="I24" s="6"/>
      <c r="J24" s="6"/>
      <c r="K24" s="6"/>
      <c r="L24" s="6"/>
      <c r="M24" s="6">
        <v>666</v>
      </c>
      <c r="N24" s="7">
        <f t="shared" si="1"/>
        <v>2099</v>
      </c>
      <c r="O24" s="3">
        <v>45345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45346</v>
      </c>
      <c r="B25" s="5">
        <v>503480</v>
      </c>
      <c r="C25" s="8">
        <v>1084</v>
      </c>
      <c r="D25" s="8"/>
      <c r="E25" s="8"/>
      <c r="F25" s="8"/>
      <c r="G25" s="8">
        <v>978</v>
      </c>
      <c r="H25" s="8"/>
      <c r="I25" s="8"/>
      <c r="J25" s="8"/>
      <c r="K25" s="8">
        <v>295</v>
      </c>
      <c r="L25" s="8"/>
      <c r="M25" s="8">
        <v>586</v>
      </c>
      <c r="N25" s="7">
        <f t="shared" si="1"/>
        <v>2943</v>
      </c>
      <c r="O25" s="3">
        <v>45346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45347</v>
      </c>
      <c r="B26" s="5">
        <v>517070</v>
      </c>
      <c r="C26" s="6">
        <v>7244</v>
      </c>
      <c r="D26" s="6"/>
      <c r="E26" s="6">
        <v>5162</v>
      </c>
      <c r="F26" s="6"/>
      <c r="G26" s="6">
        <v>3727</v>
      </c>
      <c r="H26" s="6">
        <v>395</v>
      </c>
      <c r="I26" s="6"/>
      <c r="J26" s="6"/>
      <c r="K26" s="6">
        <v>159</v>
      </c>
      <c r="L26" s="6"/>
      <c r="M26" s="6">
        <v>1332</v>
      </c>
      <c r="N26" s="7">
        <f t="shared" si="1"/>
        <v>18019</v>
      </c>
      <c r="O26" s="3">
        <v>45347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45348</v>
      </c>
      <c r="B27" s="5">
        <v>708260</v>
      </c>
      <c r="C27" s="8">
        <v>3312</v>
      </c>
      <c r="D27" s="8"/>
      <c r="E27" s="8">
        <v>1840</v>
      </c>
      <c r="F27" s="8"/>
      <c r="G27" s="8">
        <v>1527</v>
      </c>
      <c r="H27" s="8">
        <v>290</v>
      </c>
      <c r="I27" s="8"/>
      <c r="J27" s="8"/>
      <c r="K27" s="8">
        <v>231</v>
      </c>
      <c r="L27" s="8"/>
      <c r="M27" s="8">
        <v>302</v>
      </c>
      <c r="N27" s="7">
        <f t="shared" si="1"/>
        <v>7502</v>
      </c>
      <c r="O27" s="3">
        <v>45348</v>
      </c>
      <c r="P27" s="8"/>
      <c r="Q27" s="8"/>
      <c r="R27" s="8"/>
      <c r="S27" s="8"/>
      <c r="T27" s="8"/>
      <c r="U27" s="8"/>
      <c r="V27" s="8"/>
      <c r="W27" s="8"/>
      <c r="X27" s="8">
        <v>14667</v>
      </c>
      <c r="Y27" s="8"/>
      <c r="Z27" s="8"/>
      <c r="AA27" s="5">
        <f t="shared" si="2"/>
        <v>14667</v>
      </c>
    </row>
    <row r="28" spans="1:27" ht="14.25" customHeight="1" x14ac:dyDescent="0.25">
      <c r="A28" s="3">
        <v>45349</v>
      </c>
      <c r="B28" s="5">
        <v>659120</v>
      </c>
      <c r="C28" s="6">
        <v>2172</v>
      </c>
      <c r="D28" s="6"/>
      <c r="E28" s="6">
        <v>1066</v>
      </c>
      <c r="F28" s="6"/>
      <c r="G28" s="6">
        <v>2100</v>
      </c>
      <c r="H28" s="6">
        <v>291</v>
      </c>
      <c r="I28" s="6"/>
      <c r="J28" s="6"/>
      <c r="K28" s="6">
        <v>307</v>
      </c>
      <c r="L28" s="6">
        <v>4300</v>
      </c>
      <c r="M28" s="6">
        <v>603</v>
      </c>
      <c r="N28" s="7">
        <f t="shared" si="1"/>
        <v>10839</v>
      </c>
      <c r="O28" s="3">
        <v>45349</v>
      </c>
      <c r="P28" s="6"/>
      <c r="Q28" s="6"/>
      <c r="R28" s="6"/>
      <c r="S28" s="6"/>
      <c r="T28" s="6">
        <v>16492</v>
      </c>
      <c r="U28" s="6"/>
      <c r="V28" s="6"/>
      <c r="W28" s="6"/>
      <c r="X28" s="6"/>
      <c r="Y28" s="6">
        <v>4300</v>
      </c>
      <c r="Z28" s="6"/>
      <c r="AA28" s="5">
        <f t="shared" si="2"/>
        <v>20792</v>
      </c>
    </row>
    <row r="29" spans="1:27" ht="14.25" customHeight="1" x14ac:dyDescent="0.25">
      <c r="A29" s="3">
        <v>45350</v>
      </c>
      <c r="B29" s="5">
        <v>654010</v>
      </c>
      <c r="C29" s="8">
        <v>3457</v>
      </c>
      <c r="D29" s="8"/>
      <c r="E29" s="8">
        <v>3678</v>
      </c>
      <c r="F29" s="8"/>
      <c r="G29" s="8">
        <v>1443</v>
      </c>
      <c r="H29" s="8">
        <v>221</v>
      </c>
      <c r="I29" s="8"/>
      <c r="J29" s="8"/>
      <c r="K29" s="8">
        <v>150</v>
      </c>
      <c r="L29" s="8"/>
      <c r="M29" s="8">
        <v>737</v>
      </c>
      <c r="N29" s="7">
        <f t="shared" si="1"/>
        <v>9686</v>
      </c>
      <c r="O29" s="3">
        <v>45350</v>
      </c>
      <c r="P29" s="8"/>
      <c r="Q29" s="8"/>
      <c r="R29" s="8"/>
      <c r="S29" s="8"/>
      <c r="T29" s="8">
        <v>15952</v>
      </c>
      <c r="U29" s="8"/>
      <c r="V29" s="8"/>
      <c r="W29" s="8"/>
      <c r="X29" s="8"/>
      <c r="Y29" s="8"/>
      <c r="Z29" s="8"/>
      <c r="AA29" s="5">
        <f t="shared" si="2"/>
        <v>15952</v>
      </c>
    </row>
    <row r="30" spans="1:27" ht="14.25" customHeight="1" x14ac:dyDescent="0.25">
      <c r="A30" s="3">
        <v>45351</v>
      </c>
      <c r="B30" s="5">
        <v>656100</v>
      </c>
      <c r="C30" s="6">
        <v>6257</v>
      </c>
      <c r="D30" s="6"/>
      <c r="E30" s="6">
        <v>4715</v>
      </c>
      <c r="F30" s="6"/>
      <c r="G30" s="6">
        <v>3651</v>
      </c>
      <c r="H30" s="6">
        <v>363</v>
      </c>
      <c r="I30" s="6"/>
      <c r="J30" s="6"/>
      <c r="K30" s="6">
        <v>202</v>
      </c>
      <c r="L30" s="6">
        <v>8260</v>
      </c>
      <c r="M30" s="6">
        <v>1665</v>
      </c>
      <c r="N30" s="7">
        <f t="shared" si="1"/>
        <v>25113</v>
      </c>
      <c r="O30" s="3">
        <v>45351</v>
      </c>
      <c r="P30" s="6"/>
      <c r="Q30" s="6"/>
      <c r="R30" s="6"/>
      <c r="S30" s="6"/>
      <c r="T30" s="6">
        <v>15583</v>
      </c>
      <c r="U30" s="6"/>
      <c r="V30" s="6"/>
      <c r="W30" s="6"/>
      <c r="X30" s="6"/>
      <c r="Y30" s="6">
        <v>8260</v>
      </c>
      <c r="Z30" s="6"/>
      <c r="AA30" s="5">
        <f t="shared" si="2"/>
        <v>23843</v>
      </c>
    </row>
    <row r="31" spans="1:27" ht="14.25" customHeight="1" x14ac:dyDescent="0.25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7">
        <f t="shared" si="1"/>
        <v>0</v>
      </c>
      <c r="O31" s="3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16650700</v>
      </c>
      <c r="C33" s="7">
        <f t="shared" ref="C33:M33" si="3">SUM(C2:C32)</f>
        <v>23526</v>
      </c>
      <c r="D33" s="7">
        <f t="shared" si="3"/>
        <v>0</v>
      </c>
      <c r="E33" s="7">
        <f t="shared" si="3"/>
        <v>16461</v>
      </c>
      <c r="F33" s="7">
        <f t="shared" si="3"/>
        <v>0</v>
      </c>
      <c r="G33" s="7">
        <f t="shared" si="3"/>
        <v>63649</v>
      </c>
      <c r="H33" s="7">
        <f t="shared" si="3"/>
        <v>2989</v>
      </c>
      <c r="I33" s="7">
        <f t="shared" si="3"/>
        <v>0</v>
      </c>
      <c r="J33" s="7">
        <f t="shared" si="3"/>
        <v>0</v>
      </c>
      <c r="K33" s="7">
        <f t="shared" si="3"/>
        <v>6658</v>
      </c>
      <c r="L33" s="7">
        <f t="shared" si="3"/>
        <v>83420</v>
      </c>
      <c r="M33" s="7">
        <f t="shared" si="3"/>
        <v>24234</v>
      </c>
      <c r="N33" s="7">
        <f>SUM(N2:N32)</f>
        <v>220937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63874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14667</v>
      </c>
      <c r="Y33" s="7">
        <f t="shared" si="4"/>
        <v>83420</v>
      </c>
      <c r="Z33" s="7">
        <f t="shared" si="4"/>
        <v>0</v>
      </c>
      <c r="AA33" s="7">
        <f t="shared" si="4"/>
        <v>161961</v>
      </c>
    </row>
    <row r="34" spans="1:27" ht="15.75" thickBot="1" x14ac:dyDescent="0.3">
      <c r="A34" t="s">
        <v>12</v>
      </c>
      <c r="B34" s="4"/>
      <c r="C34" s="4">
        <f>C33*100/B33</f>
        <v>0.14129135712012109</v>
      </c>
      <c r="D34" s="4">
        <f>D33*100/B33</f>
        <v>0</v>
      </c>
      <c r="E34" s="4">
        <f>E33*100/B33</f>
        <v>9.8860708558799332E-2</v>
      </c>
      <c r="F34" s="4">
        <f>F33*100/B33</f>
        <v>0</v>
      </c>
      <c r="G34" s="4">
        <f>G33*100/B33</f>
        <v>0.38226020527665505</v>
      </c>
      <c r="H34" s="4">
        <f>H33*100/B33</f>
        <v>1.7951197246962591E-2</v>
      </c>
      <c r="I34" s="4">
        <f>I33*100/B33</f>
        <v>0</v>
      </c>
      <c r="J34" s="4">
        <f>J33*100/B33</f>
        <v>0</v>
      </c>
      <c r="K34" s="4">
        <f>K33*100/B33</f>
        <v>3.998630688199295E-2</v>
      </c>
      <c r="L34" s="4">
        <f>L33*100/B33</f>
        <v>0.50099995795972541</v>
      </c>
      <c r="M34" s="4">
        <f>M33*100/B33</f>
        <v>0.14554343060652106</v>
      </c>
      <c r="N34" s="4">
        <f>N33*100/B33</f>
        <v>1.3268931636507775</v>
      </c>
    </row>
    <row r="35" spans="1:27" ht="30" customHeight="1" thickBot="1" x14ac:dyDescent="0.3">
      <c r="A35" s="46" t="s">
        <v>16</v>
      </c>
      <c r="B35" s="47"/>
      <c r="C35" s="17">
        <f>C33-P33</f>
        <v>23526</v>
      </c>
      <c r="D35" s="16">
        <f>D33-Q33</f>
        <v>0</v>
      </c>
      <c r="E35" s="17">
        <f t="shared" ref="E35:M35" si="5">E33-R33</f>
        <v>16461</v>
      </c>
      <c r="F35" s="16">
        <f t="shared" si="5"/>
        <v>0</v>
      </c>
      <c r="G35" s="17">
        <f t="shared" si="5"/>
        <v>-225</v>
      </c>
      <c r="H35" s="16">
        <f t="shared" si="5"/>
        <v>2989</v>
      </c>
      <c r="I35" s="17">
        <f t="shared" si="5"/>
        <v>0</v>
      </c>
      <c r="J35" s="16">
        <f t="shared" si="5"/>
        <v>0</v>
      </c>
      <c r="K35" s="17">
        <f t="shared" si="5"/>
        <v>-8009</v>
      </c>
      <c r="L35" s="16">
        <f t="shared" si="5"/>
        <v>0</v>
      </c>
      <c r="M35" s="17">
        <f t="shared" si="5"/>
        <v>24234</v>
      </c>
      <c r="N35" s="16">
        <f>SUM(C35:M35)</f>
        <v>58976</v>
      </c>
    </row>
    <row r="36" spans="1:27" ht="19.5" customHeight="1" thickBot="1" x14ac:dyDescent="0.3">
      <c r="A36" s="44" t="s">
        <v>13</v>
      </c>
      <c r="B36" s="45"/>
      <c r="C36" s="11">
        <f>4+17+8+5+7+14</f>
        <v>55</v>
      </c>
      <c r="D36" s="12"/>
      <c r="E36" s="12">
        <f>15+5+3+10+13</f>
        <v>46</v>
      </c>
      <c r="F36" s="12"/>
      <c r="G36" s="12">
        <f>19+16+18+16+4+26+7+2+4+9+16+14+9+5+7+9+19+19+13+14+14+8+5+17+7+12+6+18</f>
        <v>333</v>
      </c>
      <c r="H36" s="12">
        <f>1+2+1+1+1+1+1+1+2+2+2+1+2</f>
        <v>18</v>
      </c>
      <c r="I36" s="12"/>
      <c r="J36" s="12"/>
      <c r="K36" s="12">
        <f>4+3+5+2+3+1+1+2+3+3+2+2+1+2+1+2+1+1</f>
        <v>39</v>
      </c>
      <c r="L36" s="12"/>
      <c r="M36" s="13">
        <f>2+5+1+4+1+5+1+1+3+3+3+2+2+1+4+3+2+1+2+2+1+3+1+1+2+4</f>
        <v>60</v>
      </c>
      <c r="N36" s="14">
        <f>SUM(C36:M36)</f>
        <v>551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CDC7-E530-400D-B9B9-15CD12A97D82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15" x14ac:dyDescent="0.25"/>
  <cols>
    <col min="1" max="1" width="11.28515625" customWidth="1"/>
    <col min="2" max="2" width="15" customWidth="1"/>
    <col min="3" max="3" width="13.42578125" customWidth="1"/>
    <col min="4" max="4" width="11.85546875" hidden="1" customWidth="1"/>
    <col min="5" max="5" width="12.5703125" customWidth="1"/>
    <col min="6" max="6" width="10" customWidth="1"/>
    <col min="7" max="8" width="11.5703125" customWidth="1"/>
    <col min="9" max="9" width="9.28515625" hidden="1" customWidth="1"/>
    <col min="10" max="10" width="11" hidden="1" customWidth="1"/>
    <col min="11" max="11" width="11.85546875" customWidth="1"/>
    <col min="12" max="12" width="12.140625" customWidth="1"/>
    <col min="13" max="13" width="11.42578125" customWidth="1"/>
    <col min="14" max="14" width="11.85546875" customWidth="1"/>
    <col min="15" max="15" width="12.5703125" customWidth="1"/>
    <col min="16" max="16" width="10.5703125" customWidth="1"/>
    <col min="17" max="17" width="11.85546875" hidden="1" customWidth="1"/>
    <col min="18" max="19" width="10" bestFit="1" customWidth="1"/>
    <col min="22" max="22" width="0" hidden="1" customWidth="1"/>
    <col min="23" max="23" width="11.5703125" hidden="1" customWidth="1"/>
    <col min="25" max="25" width="9.85546875" customWidth="1"/>
    <col min="26" max="26" width="9.7109375" customWidth="1"/>
    <col min="27" max="27" width="10.28515625" customWidth="1"/>
  </cols>
  <sheetData>
    <row r="1" spans="1:27" ht="27" customHeight="1" x14ac:dyDescent="0.25">
      <c r="A1" s="9" t="s">
        <v>17</v>
      </c>
      <c r="B1" s="9" t="s">
        <v>10</v>
      </c>
      <c r="C1" s="1" t="s">
        <v>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45352</v>
      </c>
      <c r="B2" s="5">
        <v>640620</v>
      </c>
      <c r="C2" s="6">
        <v>8807</v>
      </c>
      <c r="D2" s="6"/>
      <c r="E2" s="6">
        <v>3157</v>
      </c>
      <c r="F2" s="6"/>
      <c r="G2" s="6">
        <v>3740</v>
      </c>
      <c r="H2" s="6">
        <v>675</v>
      </c>
      <c r="I2" s="6"/>
      <c r="J2" s="6"/>
      <c r="K2" s="6">
        <v>415</v>
      </c>
      <c r="L2" s="6"/>
      <c r="M2" s="6">
        <v>724</v>
      </c>
      <c r="N2" s="7">
        <f>SUM(C2:M2)</f>
        <v>17518</v>
      </c>
      <c r="O2" s="3">
        <v>45352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45353</v>
      </c>
      <c r="B3" s="5">
        <v>500680</v>
      </c>
      <c r="C3" s="8">
        <v>7869</v>
      </c>
      <c r="D3" s="8"/>
      <c r="E3" s="8"/>
      <c r="F3" s="8"/>
      <c r="G3" s="8">
        <v>5010</v>
      </c>
      <c r="H3" s="8">
        <v>559</v>
      </c>
      <c r="I3" s="8"/>
      <c r="J3" s="8"/>
      <c r="K3" s="8">
        <v>436</v>
      </c>
      <c r="L3" s="8"/>
      <c r="M3" s="8">
        <v>1897</v>
      </c>
      <c r="N3" s="7">
        <f t="shared" ref="N3:N32" si="1">SUM(C3:M3)</f>
        <v>15771</v>
      </c>
      <c r="O3" s="3">
        <v>45353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45354</v>
      </c>
      <c r="B4" s="5">
        <v>553940</v>
      </c>
      <c r="C4" s="6">
        <v>7266</v>
      </c>
      <c r="D4" s="6"/>
      <c r="E4" s="6">
        <v>2575</v>
      </c>
      <c r="F4" s="6"/>
      <c r="G4" s="6">
        <v>3695</v>
      </c>
      <c r="H4" s="6">
        <v>452</v>
      </c>
      <c r="I4" s="6"/>
      <c r="J4" s="6"/>
      <c r="K4" s="6">
        <v>181</v>
      </c>
      <c r="L4" s="6"/>
      <c r="M4" s="6">
        <v>1241</v>
      </c>
      <c r="N4" s="7">
        <f t="shared" si="1"/>
        <v>15410</v>
      </c>
      <c r="O4" s="3">
        <v>45354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45355</v>
      </c>
      <c r="B5" s="5">
        <v>800200</v>
      </c>
      <c r="C5" s="8">
        <v>6507</v>
      </c>
      <c r="D5" s="8"/>
      <c r="E5" s="8">
        <v>2271</v>
      </c>
      <c r="F5" s="8"/>
      <c r="G5" s="8">
        <v>3470</v>
      </c>
      <c r="H5" s="8">
        <v>605</v>
      </c>
      <c r="I5" s="8"/>
      <c r="J5" s="8"/>
      <c r="K5" s="8">
        <v>565</v>
      </c>
      <c r="L5" s="8">
        <v>4360</v>
      </c>
      <c r="M5" s="8">
        <v>1129</v>
      </c>
      <c r="N5" s="7">
        <f t="shared" si="1"/>
        <v>18907</v>
      </c>
      <c r="O5" s="3">
        <v>45355</v>
      </c>
      <c r="P5" s="8"/>
      <c r="Q5" s="8"/>
      <c r="R5" s="8"/>
      <c r="S5" s="8"/>
      <c r="T5" s="8"/>
      <c r="U5" s="8"/>
      <c r="V5" s="8"/>
      <c r="W5" s="8"/>
      <c r="X5" s="8"/>
      <c r="Y5" s="8">
        <v>4360</v>
      </c>
      <c r="Z5" s="8"/>
      <c r="AA5" s="5">
        <f t="shared" si="0"/>
        <v>4360</v>
      </c>
    </row>
    <row r="6" spans="1:27" ht="14.25" customHeight="1" x14ac:dyDescent="0.25">
      <c r="A6" s="3">
        <v>45356</v>
      </c>
      <c r="B6" s="5">
        <v>657060</v>
      </c>
      <c r="C6" s="6">
        <v>9334</v>
      </c>
      <c r="D6" s="6"/>
      <c r="E6" s="6">
        <v>248</v>
      </c>
      <c r="F6" s="6"/>
      <c r="G6" s="6">
        <v>4756</v>
      </c>
      <c r="H6" s="6">
        <v>528</v>
      </c>
      <c r="I6" s="6"/>
      <c r="J6" s="6"/>
      <c r="K6" s="6">
        <v>193</v>
      </c>
      <c r="L6" s="6">
        <v>4040</v>
      </c>
      <c r="M6" s="6">
        <v>1149</v>
      </c>
      <c r="N6" s="7">
        <f t="shared" si="1"/>
        <v>20248</v>
      </c>
      <c r="O6" s="3">
        <v>45356</v>
      </c>
      <c r="P6" s="6"/>
      <c r="Q6" s="6"/>
      <c r="R6" s="6"/>
      <c r="S6" s="6"/>
      <c r="T6" s="6">
        <v>15946</v>
      </c>
      <c r="U6" s="6"/>
      <c r="V6" s="6"/>
      <c r="W6" s="6"/>
      <c r="X6" s="6"/>
      <c r="Y6" s="6">
        <v>4040</v>
      </c>
      <c r="Z6" s="6"/>
      <c r="AA6" s="5">
        <f t="shared" si="0"/>
        <v>19986</v>
      </c>
    </row>
    <row r="7" spans="1:27" ht="14.25" customHeight="1" x14ac:dyDescent="0.25">
      <c r="A7" s="3">
        <v>45357</v>
      </c>
      <c r="B7" s="5">
        <v>585740</v>
      </c>
      <c r="C7" s="8">
        <v>7255</v>
      </c>
      <c r="D7" s="8"/>
      <c r="E7" s="8">
        <v>743</v>
      </c>
      <c r="F7" s="8"/>
      <c r="G7" s="8">
        <v>3854</v>
      </c>
      <c r="H7" s="8">
        <v>358</v>
      </c>
      <c r="I7" s="8"/>
      <c r="J7" s="8"/>
      <c r="K7" s="8">
        <v>355</v>
      </c>
      <c r="L7" s="8"/>
      <c r="M7" s="8">
        <v>607</v>
      </c>
      <c r="N7" s="7">
        <f>SUM(C7:M7)</f>
        <v>13172</v>
      </c>
      <c r="O7" s="3">
        <v>45357</v>
      </c>
      <c r="P7" s="8">
        <v>39012</v>
      </c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39012</v>
      </c>
    </row>
    <row r="8" spans="1:27" ht="14.25" customHeight="1" x14ac:dyDescent="0.25">
      <c r="A8" s="3">
        <v>45358</v>
      </c>
      <c r="B8" s="5">
        <v>562100</v>
      </c>
      <c r="C8" s="6">
        <v>7718</v>
      </c>
      <c r="D8" s="6"/>
      <c r="E8" s="6">
        <v>2251</v>
      </c>
      <c r="F8" s="6"/>
      <c r="G8" s="6">
        <v>3809</v>
      </c>
      <c r="H8" s="6">
        <v>540</v>
      </c>
      <c r="I8" s="6"/>
      <c r="J8" s="6"/>
      <c r="K8" s="6">
        <v>328</v>
      </c>
      <c r="L8" s="6"/>
      <c r="M8" s="6">
        <v>1168</v>
      </c>
      <c r="N8" s="7">
        <f t="shared" si="1"/>
        <v>15814</v>
      </c>
      <c r="O8" s="3">
        <v>45358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45359</v>
      </c>
      <c r="B9" s="5">
        <v>535740</v>
      </c>
      <c r="C9" s="8">
        <v>2797</v>
      </c>
      <c r="D9" s="8"/>
      <c r="E9" s="8">
        <v>1355</v>
      </c>
      <c r="F9" s="8"/>
      <c r="G9" s="8">
        <v>1609</v>
      </c>
      <c r="H9" s="8">
        <v>410</v>
      </c>
      <c r="I9" s="8"/>
      <c r="J9" s="8"/>
      <c r="K9" s="8">
        <v>180</v>
      </c>
      <c r="L9" s="8"/>
      <c r="M9" s="8">
        <v>902</v>
      </c>
      <c r="N9" s="7">
        <f t="shared" si="1"/>
        <v>7253</v>
      </c>
      <c r="O9" s="3">
        <v>45359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45360</v>
      </c>
      <c r="B10" s="5">
        <v>537760</v>
      </c>
      <c r="C10" s="6">
        <v>6362</v>
      </c>
      <c r="D10" s="6"/>
      <c r="E10" s="6">
        <v>431</v>
      </c>
      <c r="F10" s="6"/>
      <c r="G10" s="6">
        <v>2410</v>
      </c>
      <c r="H10" s="6">
        <v>359</v>
      </c>
      <c r="I10" s="6"/>
      <c r="J10" s="6"/>
      <c r="K10" s="6">
        <v>359</v>
      </c>
      <c r="L10" s="6"/>
      <c r="M10" s="6">
        <v>1038</v>
      </c>
      <c r="N10" s="7">
        <f t="shared" si="1"/>
        <v>10959</v>
      </c>
      <c r="O10" s="3">
        <v>45360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45361</v>
      </c>
      <c r="B11" s="5">
        <v>559360</v>
      </c>
      <c r="C11" s="8">
        <v>7452</v>
      </c>
      <c r="D11" s="8"/>
      <c r="E11" s="8"/>
      <c r="F11" s="8"/>
      <c r="G11" s="8">
        <v>4934</v>
      </c>
      <c r="H11" s="8">
        <v>546</v>
      </c>
      <c r="I11" s="8"/>
      <c r="J11" s="8"/>
      <c r="K11" s="8">
        <v>476</v>
      </c>
      <c r="L11" s="8"/>
      <c r="M11" s="8">
        <v>1413</v>
      </c>
      <c r="N11" s="7">
        <f t="shared" si="1"/>
        <v>14821</v>
      </c>
      <c r="O11" s="3">
        <v>45361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45362</v>
      </c>
      <c r="B12" s="5">
        <v>758320</v>
      </c>
      <c r="C12" s="6">
        <v>7419</v>
      </c>
      <c r="D12" s="6"/>
      <c r="E12" s="6">
        <v>1114</v>
      </c>
      <c r="F12" s="6"/>
      <c r="G12" s="6">
        <v>4273</v>
      </c>
      <c r="H12" s="6">
        <v>348</v>
      </c>
      <c r="I12" s="6"/>
      <c r="J12" s="6"/>
      <c r="K12" s="6">
        <v>232</v>
      </c>
      <c r="L12" s="6"/>
      <c r="M12" s="6">
        <v>1312</v>
      </c>
      <c r="N12" s="7">
        <f t="shared" si="1"/>
        <v>14698</v>
      </c>
      <c r="O12" s="3">
        <v>45362</v>
      </c>
      <c r="P12" s="6"/>
      <c r="Q12" s="6"/>
      <c r="R12" s="6"/>
      <c r="S12" s="6"/>
      <c r="T12" s="6">
        <v>15215</v>
      </c>
      <c r="U12" s="6"/>
      <c r="V12" s="6"/>
      <c r="W12" s="6"/>
      <c r="X12" s="6"/>
      <c r="Y12" s="6"/>
      <c r="Z12" s="6"/>
      <c r="AA12" s="5">
        <f t="shared" si="2"/>
        <v>15215</v>
      </c>
    </row>
    <row r="13" spans="1:27" ht="14.25" customHeight="1" x14ac:dyDescent="0.25">
      <c r="A13" s="3">
        <v>45363</v>
      </c>
      <c r="B13" s="5">
        <v>635930</v>
      </c>
      <c r="C13" s="8">
        <v>5350</v>
      </c>
      <c r="D13" s="8"/>
      <c r="E13" s="8">
        <v>3360</v>
      </c>
      <c r="F13" s="8"/>
      <c r="G13" s="8">
        <v>4105</v>
      </c>
      <c r="H13" s="8">
        <v>458</v>
      </c>
      <c r="I13" s="8"/>
      <c r="J13" s="8"/>
      <c r="K13" s="8">
        <v>374</v>
      </c>
      <c r="L13" s="8"/>
      <c r="M13" s="8">
        <v>491</v>
      </c>
      <c r="N13" s="7">
        <f t="shared" si="1"/>
        <v>14138</v>
      </c>
      <c r="O13" s="3">
        <v>45363</v>
      </c>
      <c r="P13" s="8"/>
      <c r="Q13" s="8"/>
      <c r="R13" s="8"/>
      <c r="S13" s="8"/>
      <c r="T13" s="8">
        <v>15526</v>
      </c>
      <c r="U13" s="8"/>
      <c r="V13" s="8"/>
      <c r="W13" s="8"/>
      <c r="X13" s="8"/>
      <c r="Y13" s="8"/>
      <c r="Z13" s="8"/>
      <c r="AA13" s="5">
        <f t="shared" si="2"/>
        <v>15526</v>
      </c>
    </row>
    <row r="14" spans="1:27" ht="14.25" customHeight="1" x14ac:dyDescent="0.25">
      <c r="A14" s="3">
        <v>45364</v>
      </c>
      <c r="B14" s="5">
        <v>573930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45364</v>
      </c>
      <c r="P14" s="6">
        <v>10077</v>
      </c>
      <c r="Q14" s="6"/>
      <c r="R14" s="6"/>
      <c r="S14" s="6"/>
      <c r="T14" s="6"/>
      <c r="U14" s="6">
        <v>6137</v>
      </c>
      <c r="V14" s="6"/>
      <c r="W14" s="6"/>
      <c r="X14" s="6"/>
      <c r="Y14" s="6"/>
      <c r="Z14" s="6"/>
      <c r="AA14" s="5">
        <f t="shared" si="2"/>
        <v>16214</v>
      </c>
    </row>
    <row r="15" spans="1:27" ht="14.25" customHeight="1" x14ac:dyDescent="0.25">
      <c r="A15" s="3">
        <v>45365</v>
      </c>
      <c r="B15" s="5">
        <v>595800</v>
      </c>
      <c r="C15" s="8">
        <v>941</v>
      </c>
      <c r="D15" s="8"/>
      <c r="E15" s="8"/>
      <c r="F15" s="8"/>
      <c r="G15" s="8">
        <v>3494</v>
      </c>
      <c r="H15" s="8">
        <v>319</v>
      </c>
      <c r="I15" s="8"/>
      <c r="J15" s="8"/>
      <c r="K15" s="8">
        <v>221</v>
      </c>
      <c r="L15" s="8"/>
      <c r="M15" s="8">
        <v>1038</v>
      </c>
      <c r="N15" s="7">
        <f t="shared" si="1"/>
        <v>6013</v>
      </c>
      <c r="O15" s="3">
        <v>45365</v>
      </c>
      <c r="P15" s="8">
        <v>36470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36470</v>
      </c>
    </row>
    <row r="16" spans="1:27" ht="14.25" customHeight="1" x14ac:dyDescent="0.25">
      <c r="A16" s="3">
        <v>45366</v>
      </c>
      <c r="B16" s="5">
        <v>639770</v>
      </c>
      <c r="C16" s="6"/>
      <c r="D16" s="6"/>
      <c r="E16" s="6"/>
      <c r="F16" s="6"/>
      <c r="G16" s="6">
        <v>3214</v>
      </c>
      <c r="H16" s="6"/>
      <c r="I16" s="6"/>
      <c r="J16" s="6"/>
      <c r="K16" s="6"/>
      <c r="L16" s="6"/>
      <c r="M16" s="6">
        <v>2067</v>
      </c>
      <c r="N16" s="7">
        <f t="shared" si="1"/>
        <v>5281</v>
      </c>
      <c r="O16" s="3">
        <v>45366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45367</v>
      </c>
      <c r="B17" s="5">
        <v>533510</v>
      </c>
      <c r="C17" s="8"/>
      <c r="D17" s="8"/>
      <c r="E17" s="8"/>
      <c r="F17" s="8"/>
      <c r="G17" s="8">
        <v>3978</v>
      </c>
      <c r="H17" s="8">
        <v>132</v>
      </c>
      <c r="I17" s="8"/>
      <c r="J17" s="8"/>
      <c r="K17" s="8">
        <v>737</v>
      </c>
      <c r="L17" s="8"/>
      <c r="M17" s="8">
        <v>1632</v>
      </c>
      <c r="N17" s="7">
        <f t="shared" si="1"/>
        <v>6479</v>
      </c>
      <c r="O17" s="3">
        <v>45367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45368</v>
      </c>
      <c r="B18" s="5">
        <v>642860</v>
      </c>
      <c r="C18" s="6"/>
      <c r="D18" s="6"/>
      <c r="E18" s="6"/>
      <c r="F18" s="6"/>
      <c r="G18" s="6">
        <v>4277</v>
      </c>
      <c r="H18" s="6"/>
      <c r="I18" s="6"/>
      <c r="J18" s="6"/>
      <c r="K18" s="6"/>
      <c r="L18" s="6"/>
      <c r="M18" s="6">
        <v>1359</v>
      </c>
      <c r="N18" s="7">
        <f t="shared" si="1"/>
        <v>5636</v>
      </c>
      <c r="O18" s="3">
        <v>45368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45369</v>
      </c>
      <c r="B19" s="5">
        <v>758580</v>
      </c>
      <c r="C19" s="8"/>
      <c r="D19" s="8"/>
      <c r="E19" s="8"/>
      <c r="F19" s="8"/>
      <c r="G19" s="8">
        <v>4475</v>
      </c>
      <c r="H19" s="8"/>
      <c r="I19" s="8"/>
      <c r="J19" s="8"/>
      <c r="K19" s="8">
        <v>592</v>
      </c>
      <c r="L19" s="8"/>
      <c r="M19" s="8">
        <v>1099</v>
      </c>
      <c r="N19" s="7">
        <f t="shared" si="1"/>
        <v>6166</v>
      </c>
      <c r="O19" s="3">
        <v>45369</v>
      </c>
      <c r="P19" s="8">
        <v>19082</v>
      </c>
      <c r="Q19" s="8"/>
      <c r="R19" s="8"/>
      <c r="S19" s="8"/>
      <c r="T19" s="8">
        <v>16960</v>
      </c>
      <c r="U19" s="8"/>
      <c r="V19" s="8"/>
      <c r="W19" s="8"/>
      <c r="X19" s="8"/>
      <c r="Y19" s="8"/>
      <c r="Z19" s="8"/>
      <c r="AA19" s="5">
        <f t="shared" si="2"/>
        <v>36042</v>
      </c>
    </row>
    <row r="20" spans="1:27" ht="14.25" customHeight="1" x14ac:dyDescent="0.25">
      <c r="A20" s="3">
        <v>45370</v>
      </c>
      <c r="B20" s="5">
        <v>666360</v>
      </c>
      <c r="C20" s="6"/>
      <c r="D20" s="6"/>
      <c r="E20" s="6"/>
      <c r="F20" s="6"/>
      <c r="G20" s="6">
        <v>227</v>
      </c>
      <c r="H20" s="6"/>
      <c r="I20" s="6"/>
      <c r="J20" s="6"/>
      <c r="K20" s="6">
        <v>362</v>
      </c>
      <c r="L20" s="6"/>
      <c r="M20" s="6">
        <v>601</v>
      </c>
      <c r="N20" s="7">
        <f t="shared" si="1"/>
        <v>1190</v>
      </c>
      <c r="O20" s="3">
        <v>45370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45371</v>
      </c>
      <c r="B21" s="5">
        <v>608960</v>
      </c>
      <c r="C21" s="8"/>
      <c r="D21" s="8"/>
      <c r="E21" s="8"/>
      <c r="F21" s="8"/>
      <c r="G21" s="8">
        <v>789</v>
      </c>
      <c r="H21" s="8"/>
      <c r="I21" s="8"/>
      <c r="J21" s="8"/>
      <c r="K21" s="8">
        <v>199</v>
      </c>
      <c r="L21" s="8"/>
      <c r="M21" s="8">
        <v>568</v>
      </c>
      <c r="N21" s="7">
        <f t="shared" si="1"/>
        <v>1556</v>
      </c>
      <c r="O21" s="3">
        <v>45371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45372</v>
      </c>
      <c r="B22" s="5">
        <v>636780</v>
      </c>
      <c r="C22" s="6"/>
      <c r="D22" s="6"/>
      <c r="E22" s="6"/>
      <c r="F22" s="6"/>
      <c r="G22" s="6">
        <v>2283</v>
      </c>
      <c r="H22" s="6">
        <v>146</v>
      </c>
      <c r="I22" s="6"/>
      <c r="J22" s="6"/>
      <c r="K22" s="6"/>
      <c r="L22" s="6">
        <v>4220</v>
      </c>
      <c r="M22" s="6">
        <v>574</v>
      </c>
      <c r="N22" s="7">
        <f t="shared" si="1"/>
        <v>7223</v>
      </c>
      <c r="O22" s="3">
        <v>45372</v>
      </c>
      <c r="P22" s="6"/>
      <c r="Q22" s="6"/>
      <c r="R22" s="6"/>
      <c r="S22" s="6"/>
      <c r="T22" s="6"/>
      <c r="U22" s="6"/>
      <c r="V22" s="6"/>
      <c r="W22" s="6"/>
      <c r="X22" s="6"/>
      <c r="Y22" s="6">
        <v>4220</v>
      </c>
      <c r="Z22" s="6"/>
      <c r="AA22" s="5">
        <f t="shared" si="2"/>
        <v>4220</v>
      </c>
    </row>
    <row r="23" spans="1:27" ht="14.25" customHeight="1" x14ac:dyDescent="0.25">
      <c r="A23" s="3">
        <v>45373</v>
      </c>
      <c r="B23" s="5">
        <v>680920</v>
      </c>
      <c r="C23" s="8"/>
      <c r="D23" s="8"/>
      <c r="E23" s="8"/>
      <c r="F23" s="8"/>
      <c r="G23" s="8">
        <v>3641</v>
      </c>
      <c r="H23" s="8"/>
      <c r="I23" s="8"/>
      <c r="J23" s="8"/>
      <c r="K23" s="8">
        <v>484</v>
      </c>
      <c r="L23" s="8">
        <v>5180</v>
      </c>
      <c r="M23" s="8">
        <v>1232</v>
      </c>
      <c r="N23" s="7">
        <f t="shared" si="1"/>
        <v>10537</v>
      </c>
      <c r="O23" s="3">
        <v>45373</v>
      </c>
      <c r="P23" s="8"/>
      <c r="Q23" s="8"/>
      <c r="R23" s="8"/>
      <c r="S23" s="8"/>
      <c r="T23" s="8"/>
      <c r="U23" s="8"/>
      <c r="V23" s="8"/>
      <c r="W23" s="8"/>
      <c r="X23" s="8"/>
      <c r="Y23" s="8">
        <v>5180</v>
      </c>
      <c r="Z23" s="8"/>
      <c r="AA23" s="5">
        <f t="shared" si="2"/>
        <v>5180</v>
      </c>
    </row>
    <row r="24" spans="1:27" ht="14.25" customHeight="1" x14ac:dyDescent="0.25">
      <c r="A24" s="3">
        <v>45374</v>
      </c>
      <c r="B24" s="5">
        <v>541000</v>
      </c>
      <c r="C24" s="6"/>
      <c r="D24" s="6"/>
      <c r="E24" s="6"/>
      <c r="F24" s="6"/>
      <c r="G24" s="6">
        <v>3385</v>
      </c>
      <c r="H24" s="6"/>
      <c r="I24" s="6"/>
      <c r="J24" s="6"/>
      <c r="K24" s="6">
        <v>233</v>
      </c>
      <c r="L24" s="6"/>
      <c r="M24" s="6">
        <v>1798</v>
      </c>
      <c r="N24" s="7">
        <f t="shared" si="1"/>
        <v>5416</v>
      </c>
      <c r="O24" s="3">
        <v>45374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45375</v>
      </c>
      <c r="B25" s="5">
        <v>608180</v>
      </c>
      <c r="C25" s="8"/>
      <c r="D25" s="8"/>
      <c r="E25" s="8"/>
      <c r="F25" s="8"/>
      <c r="G25" s="8">
        <v>4058</v>
      </c>
      <c r="H25" s="8">
        <v>128</v>
      </c>
      <c r="I25" s="8"/>
      <c r="J25" s="8"/>
      <c r="K25" s="8">
        <v>448</v>
      </c>
      <c r="L25" s="8"/>
      <c r="M25" s="8">
        <v>988</v>
      </c>
      <c r="N25" s="7">
        <f>SUM(C25:M25)</f>
        <v>5622</v>
      </c>
      <c r="O25" s="3">
        <v>45375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45376</v>
      </c>
      <c r="B26" s="5">
        <v>793510</v>
      </c>
      <c r="C26" s="6"/>
      <c r="D26" s="6"/>
      <c r="E26" s="6"/>
      <c r="F26" s="6"/>
      <c r="G26" s="6">
        <v>5244</v>
      </c>
      <c r="H26" s="6"/>
      <c r="I26" s="6"/>
      <c r="J26" s="6"/>
      <c r="K26" s="6">
        <v>447</v>
      </c>
      <c r="L26" s="6"/>
      <c r="M26" s="6">
        <v>1841</v>
      </c>
      <c r="N26" s="7">
        <f t="shared" si="1"/>
        <v>7532</v>
      </c>
      <c r="O26" s="3">
        <v>45376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45377</v>
      </c>
      <c r="B27" s="5">
        <v>722660</v>
      </c>
      <c r="C27" s="8"/>
      <c r="D27" s="8"/>
      <c r="E27" s="8"/>
      <c r="F27" s="8"/>
      <c r="G27" s="8">
        <v>3626</v>
      </c>
      <c r="H27" s="8"/>
      <c r="I27" s="8"/>
      <c r="J27" s="8"/>
      <c r="K27" s="8">
        <v>207</v>
      </c>
      <c r="L27" s="8"/>
      <c r="M27" s="8">
        <v>1329</v>
      </c>
      <c r="N27" s="7">
        <f t="shared" si="1"/>
        <v>5162</v>
      </c>
      <c r="O27" s="3">
        <v>45377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45378</v>
      </c>
      <c r="B28" s="5">
        <v>688240</v>
      </c>
      <c r="C28" s="6"/>
      <c r="D28" s="6"/>
      <c r="E28" s="6"/>
      <c r="F28" s="6"/>
      <c r="G28" s="6">
        <v>3143</v>
      </c>
      <c r="H28" s="6">
        <v>146</v>
      </c>
      <c r="I28" s="6"/>
      <c r="J28" s="6"/>
      <c r="K28" s="6"/>
      <c r="L28" s="6"/>
      <c r="M28" s="6">
        <v>782</v>
      </c>
      <c r="N28" s="7">
        <f t="shared" si="1"/>
        <v>4071</v>
      </c>
      <c r="O28" s="3">
        <v>45378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45379</v>
      </c>
      <c r="B29" s="5">
        <v>674420</v>
      </c>
      <c r="C29" s="8"/>
      <c r="D29" s="8"/>
      <c r="E29" s="8"/>
      <c r="F29" s="8"/>
      <c r="G29" s="8">
        <v>2407</v>
      </c>
      <c r="H29" s="8">
        <v>209</v>
      </c>
      <c r="I29" s="8"/>
      <c r="J29" s="8"/>
      <c r="K29" s="8">
        <v>490</v>
      </c>
      <c r="L29" s="8"/>
      <c r="M29" s="8">
        <v>792</v>
      </c>
      <c r="N29" s="7">
        <f t="shared" si="1"/>
        <v>3898</v>
      </c>
      <c r="O29" s="3">
        <v>45379</v>
      </c>
      <c r="P29" s="8"/>
      <c r="Q29" s="8"/>
      <c r="R29" s="8"/>
      <c r="S29" s="8"/>
      <c r="T29" s="8">
        <v>16642</v>
      </c>
      <c r="U29" s="8"/>
      <c r="V29" s="8"/>
      <c r="W29" s="8"/>
      <c r="X29" s="8"/>
      <c r="Y29" s="8"/>
      <c r="Z29" s="8"/>
      <c r="AA29" s="5">
        <f t="shared" si="2"/>
        <v>16642</v>
      </c>
    </row>
    <row r="30" spans="1:27" ht="14.25" customHeight="1" x14ac:dyDescent="0.25">
      <c r="A30" s="3">
        <v>45380</v>
      </c>
      <c r="B30" s="5">
        <v>769170</v>
      </c>
      <c r="C30" s="6"/>
      <c r="D30" s="6"/>
      <c r="E30" s="6"/>
      <c r="F30" s="6"/>
      <c r="G30" s="6">
        <v>3115</v>
      </c>
      <c r="H30" s="6">
        <v>135</v>
      </c>
      <c r="I30" s="6"/>
      <c r="J30" s="6"/>
      <c r="K30" s="6"/>
      <c r="L30" s="6"/>
      <c r="M30" s="6">
        <v>1256</v>
      </c>
      <c r="N30" s="7">
        <f t="shared" si="1"/>
        <v>4506</v>
      </c>
      <c r="O30" s="3">
        <v>45380</v>
      </c>
      <c r="P30" s="6"/>
      <c r="Q30" s="6"/>
      <c r="R30" s="6"/>
      <c r="S30" s="6"/>
      <c r="T30" s="6">
        <v>18542</v>
      </c>
      <c r="U30" s="6"/>
      <c r="V30" s="6"/>
      <c r="W30" s="6"/>
      <c r="X30" s="6"/>
      <c r="Y30" s="6"/>
      <c r="Z30" s="6"/>
      <c r="AA30" s="5">
        <f t="shared" si="2"/>
        <v>18542</v>
      </c>
    </row>
    <row r="31" spans="1:27" ht="14.25" customHeight="1" x14ac:dyDescent="0.25">
      <c r="A31" s="3">
        <v>45381</v>
      </c>
      <c r="B31" s="5">
        <v>739070</v>
      </c>
      <c r="C31" s="8"/>
      <c r="D31" s="8"/>
      <c r="E31" s="8"/>
      <c r="F31" s="8"/>
      <c r="G31" s="8">
        <v>4099</v>
      </c>
      <c r="H31" s="8"/>
      <c r="I31" s="8"/>
      <c r="J31" s="8"/>
      <c r="K31" s="8">
        <v>448</v>
      </c>
      <c r="L31" s="8"/>
      <c r="M31" s="8">
        <v>1495</v>
      </c>
      <c r="N31" s="7">
        <f t="shared" si="1"/>
        <v>6042</v>
      </c>
      <c r="O31" s="3">
        <v>45381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45382</v>
      </c>
      <c r="B32" s="5">
        <v>675510</v>
      </c>
      <c r="C32" s="6"/>
      <c r="D32" s="6"/>
      <c r="E32" s="6"/>
      <c r="F32" s="6"/>
      <c r="G32" s="6">
        <v>3020</v>
      </c>
      <c r="H32" s="6"/>
      <c r="I32" s="6"/>
      <c r="J32" s="6"/>
      <c r="K32" s="6">
        <v>330</v>
      </c>
      <c r="L32" s="6"/>
      <c r="M32" s="6">
        <v>1546</v>
      </c>
      <c r="N32" s="7">
        <f t="shared" si="1"/>
        <v>4896</v>
      </c>
      <c r="O32" s="3">
        <v>45382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19876680</v>
      </c>
      <c r="C33" s="7">
        <f t="shared" ref="C33:M33" si="3">SUM(C2:C32)</f>
        <v>85077</v>
      </c>
      <c r="D33" s="7">
        <f t="shared" si="3"/>
        <v>0</v>
      </c>
      <c r="E33" s="7">
        <f t="shared" si="3"/>
        <v>17505</v>
      </c>
      <c r="F33" s="7">
        <f t="shared" si="3"/>
        <v>0</v>
      </c>
      <c r="G33" s="7">
        <f t="shared" si="3"/>
        <v>104140</v>
      </c>
      <c r="H33" s="7">
        <f t="shared" si="3"/>
        <v>7053</v>
      </c>
      <c r="I33" s="7">
        <f t="shared" si="3"/>
        <v>0</v>
      </c>
      <c r="J33" s="7">
        <f t="shared" si="3"/>
        <v>0</v>
      </c>
      <c r="K33" s="7">
        <f t="shared" si="3"/>
        <v>9292</v>
      </c>
      <c r="L33" s="7">
        <f t="shared" si="3"/>
        <v>17800</v>
      </c>
      <c r="M33" s="7">
        <f t="shared" si="3"/>
        <v>35068</v>
      </c>
      <c r="N33" s="7">
        <f>SUM(N2:N32)</f>
        <v>275935</v>
      </c>
      <c r="P33" s="7">
        <f>SUM(P2:P32)</f>
        <v>104641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98831</v>
      </c>
      <c r="U33" s="7">
        <f t="shared" si="4"/>
        <v>6137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17800</v>
      </c>
      <c r="Z33" s="7">
        <f t="shared" si="4"/>
        <v>0</v>
      </c>
      <c r="AA33" s="7">
        <f t="shared" si="4"/>
        <v>227409</v>
      </c>
    </row>
    <row r="34" spans="1:27" ht="15.75" thickBot="1" x14ac:dyDescent="0.3">
      <c r="A34" t="s">
        <v>12</v>
      </c>
      <c r="B34" s="4"/>
      <c r="C34" s="4">
        <f>C33*100/B33</f>
        <v>0.42802419719993479</v>
      </c>
      <c r="D34" s="4">
        <f>D33*100/B33</f>
        <v>0</v>
      </c>
      <c r="E34" s="4">
        <f>E33*100/B33</f>
        <v>8.8068027457301717E-2</v>
      </c>
      <c r="F34" s="4">
        <f>F33*100/B33</f>
        <v>0</v>
      </c>
      <c r="G34" s="4">
        <f>G33*100/B33</f>
        <v>0.52393055580710657</v>
      </c>
      <c r="H34" s="4">
        <f>H33*100/B33</f>
        <v>3.5483793068057642E-2</v>
      </c>
      <c r="I34" s="4">
        <f>I33*100/B33</f>
        <v>0</v>
      </c>
      <c r="J34" s="4">
        <f>J33*100/B33</f>
        <v>0</v>
      </c>
      <c r="K34" s="4">
        <f>K33*100/B33</f>
        <v>4.6748249707697663E-2</v>
      </c>
      <c r="L34" s="4">
        <f>L33*100/B33</f>
        <v>8.9552178734074298E-2</v>
      </c>
      <c r="M34" s="4">
        <f>M33*100/B33</f>
        <v>0.17642785414868076</v>
      </c>
      <c r="N34" s="4">
        <f>N33*100/B33</f>
        <v>1.3882348561228535</v>
      </c>
    </row>
    <row r="35" spans="1:27" ht="27.75" customHeight="1" thickBot="1" x14ac:dyDescent="0.3">
      <c r="A35" s="46" t="s">
        <v>16</v>
      </c>
      <c r="B35" s="47"/>
      <c r="C35" s="17">
        <f>C33-P33</f>
        <v>-19564</v>
      </c>
      <c r="D35" s="16">
        <f>D33-Q33</f>
        <v>0</v>
      </c>
      <c r="E35" s="17">
        <f t="shared" ref="E35:M35" si="5">E33-R33</f>
        <v>17505</v>
      </c>
      <c r="F35" s="16">
        <f t="shared" si="5"/>
        <v>0</v>
      </c>
      <c r="G35" s="17">
        <f t="shared" si="5"/>
        <v>5309</v>
      </c>
      <c r="H35" s="16">
        <f t="shared" si="5"/>
        <v>916</v>
      </c>
      <c r="I35" s="17">
        <f t="shared" si="5"/>
        <v>0</v>
      </c>
      <c r="J35" s="16">
        <f t="shared" si="5"/>
        <v>0</v>
      </c>
      <c r="K35" s="17">
        <f t="shared" si="5"/>
        <v>9292</v>
      </c>
      <c r="L35" s="16">
        <f t="shared" si="5"/>
        <v>0</v>
      </c>
      <c r="M35" s="17">
        <f t="shared" si="5"/>
        <v>35068</v>
      </c>
      <c r="N35" s="16">
        <f>SUM(C35:M35)</f>
        <v>48526</v>
      </c>
    </row>
    <row r="36" spans="1:27" ht="21" customHeight="1" thickBot="1" x14ac:dyDescent="0.3">
      <c r="A36" s="44" t="s">
        <v>13</v>
      </c>
      <c r="B36" s="45"/>
      <c r="C36" s="11">
        <f>18+18+15+16+20+18+20+7+17+17+17+13+2</f>
        <v>198</v>
      </c>
      <c r="D36" s="12"/>
      <c r="E36" s="12">
        <f>8+6+6+1+2+8+3+1+3+9</f>
        <v>47</v>
      </c>
      <c r="F36" s="12"/>
      <c r="G36" s="12">
        <f>20+27+17+17+23+19+22+8+11+23+20+19+17+16+20+22+24+1+4+12+20+16+20+28+19+13+11+17+22+15</f>
        <v>523</v>
      </c>
      <c r="H36" s="12">
        <f>3+3+2+3+3+2+3+2+2+3+2+2+1+1+1+1+1+1+1</f>
        <v>37</v>
      </c>
      <c r="I36" s="12"/>
      <c r="J36" s="12"/>
      <c r="K36" s="12">
        <f>2+2+1+3+1+2+1+1+2+3+1+2+1+4+4+2+2+3+2+2+2+1+2+2+2</f>
        <v>50</v>
      </c>
      <c r="L36" s="12"/>
      <c r="M36" s="13">
        <f>2+4+4+3+2+1+3+2+3+3+3+1+2+5+4+4+2+1+1+1+3+4+3+5+3+2+2+3+4+4</f>
        <v>84</v>
      </c>
      <c r="N36" s="14">
        <f>SUM(C36:M36)</f>
        <v>939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8481-7C20-40CB-8102-746697FA78CB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5" x14ac:dyDescent="0.25"/>
  <cols>
    <col min="1" max="1" width="11.28515625" customWidth="1"/>
    <col min="2" max="2" width="15" customWidth="1"/>
    <col min="3" max="3" width="12.5703125" hidden="1" customWidth="1"/>
    <col min="4" max="4" width="11.85546875" hidden="1" customWidth="1"/>
    <col min="5" max="5" width="10.7109375" hidden="1" customWidth="1"/>
    <col min="6" max="6" width="10" hidden="1" customWidth="1"/>
    <col min="7" max="7" width="9.85546875" customWidth="1"/>
    <col min="8" max="8" width="9.5703125" customWidth="1"/>
    <col min="9" max="9" width="9.28515625" hidden="1" customWidth="1"/>
    <col min="10" max="10" width="11" hidden="1" customWidth="1"/>
    <col min="11" max="11" width="9.42578125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1.85546875" hidden="1" customWidth="1"/>
    <col min="18" max="19" width="10" bestFit="1" customWidth="1"/>
    <col min="20" max="20" width="10.42578125" customWidth="1"/>
    <col min="21" max="21" width="10.7109375" customWidth="1"/>
    <col min="22" max="22" width="0" hidden="1" customWidth="1"/>
    <col min="23" max="23" width="10.4257812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23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45383</v>
      </c>
      <c r="B2" s="5">
        <v>929930</v>
      </c>
      <c r="C2" s="6"/>
      <c r="D2" s="6"/>
      <c r="E2" s="6"/>
      <c r="F2" s="6"/>
      <c r="G2" s="6">
        <v>3731</v>
      </c>
      <c r="H2" s="6">
        <v>297</v>
      </c>
      <c r="I2" s="6"/>
      <c r="J2" s="6"/>
      <c r="K2" s="6">
        <v>227</v>
      </c>
      <c r="L2" s="6">
        <v>16200</v>
      </c>
      <c r="M2" s="6">
        <v>1343</v>
      </c>
      <c r="N2" s="7">
        <f>SUM(C2:M2)</f>
        <v>21798</v>
      </c>
      <c r="O2" s="3">
        <v>45383</v>
      </c>
      <c r="P2" s="6"/>
      <c r="Q2" s="6"/>
      <c r="R2" s="6"/>
      <c r="S2" s="6"/>
      <c r="T2" s="6"/>
      <c r="U2" s="6"/>
      <c r="V2" s="6"/>
      <c r="W2" s="6"/>
      <c r="X2" s="6"/>
      <c r="Y2" s="6">
        <v>16200</v>
      </c>
      <c r="Z2" s="6"/>
      <c r="AA2" s="5">
        <f t="shared" ref="AA2:AA8" si="0">SUM(P2:Z2)</f>
        <v>16200</v>
      </c>
    </row>
    <row r="3" spans="1:27" ht="14.25" customHeight="1" x14ac:dyDescent="0.25">
      <c r="A3" s="3">
        <v>45384</v>
      </c>
      <c r="B3" s="5">
        <v>839740</v>
      </c>
      <c r="C3" s="8"/>
      <c r="D3" s="8"/>
      <c r="E3" s="8"/>
      <c r="F3" s="8"/>
      <c r="G3" s="8">
        <v>3341</v>
      </c>
      <c r="H3" s="8"/>
      <c r="I3" s="8"/>
      <c r="J3" s="8"/>
      <c r="K3" s="8"/>
      <c r="L3" s="8"/>
      <c r="M3" s="8">
        <v>979</v>
      </c>
      <c r="N3" s="7">
        <f t="shared" ref="N3:N32" si="1">SUM(C3:M3)</f>
        <v>4320</v>
      </c>
      <c r="O3" s="3">
        <v>45384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45385</v>
      </c>
      <c r="B4" s="5">
        <v>809420</v>
      </c>
      <c r="C4" s="6"/>
      <c r="D4" s="6"/>
      <c r="E4" s="6"/>
      <c r="F4" s="6"/>
      <c r="G4" s="6">
        <v>3749</v>
      </c>
      <c r="H4" s="6"/>
      <c r="I4" s="6"/>
      <c r="J4" s="6"/>
      <c r="K4" s="6">
        <v>749</v>
      </c>
      <c r="L4" s="6"/>
      <c r="M4" s="6">
        <v>1167</v>
      </c>
      <c r="N4" s="7">
        <f t="shared" si="1"/>
        <v>5665</v>
      </c>
      <c r="O4" s="3">
        <v>45385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45386</v>
      </c>
      <c r="B5" s="5">
        <v>877700</v>
      </c>
      <c r="C5" s="8"/>
      <c r="D5" s="8"/>
      <c r="E5" s="8"/>
      <c r="F5" s="8"/>
      <c r="G5" s="8">
        <v>2540</v>
      </c>
      <c r="H5" s="8">
        <v>129</v>
      </c>
      <c r="I5" s="8"/>
      <c r="J5" s="8"/>
      <c r="K5" s="8">
        <v>323</v>
      </c>
      <c r="L5" s="8"/>
      <c r="M5" s="8">
        <v>1889</v>
      </c>
      <c r="N5" s="7">
        <f t="shared" si="1"/>
        <v>4881</v>
      </c>
      <c r="O5" s="3">
        <v>45386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45387</v>
      </c>
      <c r="B6" s="5">
        <v>853620</v>
      </c>
      <c r="C6" s="6"/>
      <c r="D6" s="6"/>
      <c r="E6" s="6"/>
      <c r="F6" s="6"/>
      <c r="G6" s="6">
        <v>3637</v>
      </c>
      <c r="H6" s="6">
        <v>294</v>
      </c>
      <c r="I6" s="6"/>
      <c r="J6" s="6"/>
      <c r="K6" s="6">
        <v>261</v>
      </c>
      <c r="L6" s="6"/>
      <c r="M6" s="6">
        <v>934</v>
      </c>
      <c r="N6" s="7">
        <f t="shared" si="1"/>
        <v>5126</v>
      </c>
      <c r="O6" s="3">
        <v>45387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45388</v>
      </c>
      <c r="B7" s="5">
        <v>690100</v>
      </c>
      <c r="C7" s="8"/>
      <c r="D7" s="8"/>
      <c r="E7" s="8"/>
      <c r="F7" s="8"/>
      <c r="G7" s="8">
        <v>3662</v>
      </c>
      <c r="H7" s="8">
        <v>142</v>
      </c>
      <c r="I7" s="8"/>
      <c r="J7" s="8"/>
      <c r="K7" s="8">
        <v>176</v>
      </c>
      <c r="L7" s="8"/>
      <c r="M7" s="8">
        <v>1800</v>
      </c>
      <c r="N7" s="7">
        <f t="shared" si="1"/>
        <v>5780</v>
      </c>
      <c r="O7" s="3">
        <v>45388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45389</v>
      </c>
      <c r="B8" s="5">
        <v>766120</v>
      </c>
      <c r="C8" s="6"/>
      <c r="D8" s="6"/>
      <c r="E8" s="6"/>
      <c r="F8" s="6"/>
      <c r="G8" s="6">
        <v>4398</v>
      </c>
      <c r="H8" s="6"/>
      <c r="I8" s="6"/>
      <c r="J8" s="6"/>
      <c r="K8" s="6">
        <v>522</v>
      </c>
      <c r="L8" s="6"/>
      <c r="M8" s="6">
        <v>1790</v>
      </c>
      <c r="N8" s="7">
        <f t="shared" si="1"/>
        <v>6710</v>
      </c>
      <c r="O8" s="3">
        <v>45389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45390</v>
      </c>
      <c r="B9" s="5">
        <v>907660</v>
      </c>
      <c r="C9" s="8"/>
      <c r="D9" s="8"/>
      <c r="E9" s="8"/>
      <c r="F9" s="8"/>
      <c r="G9" s="8">
        <v>2692</v>
      </c>
      <c r="H9" s="8">
        <v>150</v>
      </c>
      <c r="I9" s="8"/>
      <c r="J9" s="8"/>
      <c r="K9" s="8">
        <v>231</v>
      </c>
      <c r="L9" s="8"/>
      <c r="M9" s="8">
        <v>2214</v>
      </c>
      <c r="N9" s="7">
        <f t="shared" si="1"/>
        <v>5287</v>
      </c>
      <c r="O9" s="3">
        <v>45390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45391</v>
      </c>
      <c r="B10" s="5">
        <v>860220</v>
      </c>
      <c r="C10" s="6"/>
      <c r="D10" s="6"/>
      <c r="E10" s="6"/>
      <c r="F10" s="6"/>
      <c r="G10" s="6">
        <v>3152</v>
      </c>
      <c r="H10" s="6"/>
      <c r="I10" s="6"/>
      <c r="J10" s="6"/>
      <c r="K10" s="6">
        <v>382</v>
      </c>
      <c r="L10" s="6"/>
      <c r="M10" s="6">
        <v>1102</v>
      </c>
      <c r="N10" s="7">
        <f t="shared" si="1"/>
        <v>4636</v>
      </c>
      <c r="O10" s="3">
        <v>45391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45392</v>
      </c>
      <c r="B11" s="5">
        <v>778820</v>
      </c>
      <c r="C11" s="8"/>
      <c r="D11" s="8"/>
      <c r="E11" s="8"/>
      <c r="F11" s="8"/>
      <c r="G11" s="8">
        <v>3485</v>
      </c>
      <c r="H11" s="8">
        <v>135</v>
      </c>
      <c r="I11" s="8"/>
      <c r="J11" s="8"/>
      <c r="K11" s="8">
        <v>333</v>
      </c>
      <c r="L11" s="8"/>
      <c r="M11" s="8">
        <v>2068</v>
      </c>
      <c r="N11" s="7">
        <f t="shared" si="1"/>
        <v>6021</v>
      </c>
      <c r="O11" s="3">
        <v>45392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45393</v>
      </c>
      <c r="B12" s="5">
        <v>770340</v>
      </c>
      <c r="C12" s="6"/>
      <c r="D12" s="6"/>
      <c r="E12" s="6"/>
      <c r="F12" s="6"/>
      <c r="G12" s="6">
        <v>4317</v>
      </c>
      <c r="H12" s="6"/>
      <c r="I12" s="6"/>
      <c r="J12" s="6"/>
      <c r="K12" s="6">
        <v>366</v>
      </c>
      <c r="L12" s="6"/>
      <c r="M12" s="6">
        <v>2057</v>
      </c>
      <c r="N12" s="7">
        <f t="shared" si="1"/>
        <v>6740</v>
      </c>
      <c r="O12" s="3">
        <v>45393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45394</v>
      </c>
      <c r="B13" s="5">
        <v>842280</v>
      </c>
      <c r="C13" s="8"/>
      <c r="D13" s="8"/>
      <c r="E13" s="8"/>
      <c r="F13" s="8"/>
      <c r="G13" s="8">
        <v>3505</v>
      </c>
      <c r="H13" s="8"/>
      <c r="I13" s="8"/>
      <c r="J13" s="8"/>
      <c r="K13" s="8">
        <v>406</v>
      </c>
      <c r="L13" s="8"/>
      <c r="M13" s="8">
        <v>1059</v>
      </c>
      <c r="N13" s="7">
        <f t="shared" si="1"/>
        <v>4970</v>
      </c>
      <c r="O13" s="3">
        <v>45394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45395</v>
      </c>
      <c r="B14" s="5">
        <v>667070</v>
      </c>
      <c r="C14" s="6"/>
      <c r="D14" s="6"/>
      <c r="E14" s="6"/>
      <c r="F14" s="6"/>
      <c r="G14" s="6">
        <v>4225</v>
      </c>
      <c r="H14" s="6">
        <v>276</v>
      </c>
      <c r="I14" s="6"/>
      <c r="J14" s="6"/>
      <c r="K14" s="6">
        <v>355</v>
      </c>
      <c r="L14" s="6"/>
      <c r="M14" s="6">
        <v>1570</v>
      </c>
      <c r="N14" s="7">
        <f t="shared" si="1"/>
        <v>6426</v>
      </c>
      <c r="O14" s="3">
        <v>45395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45396</v>
      </c>
      <c r="B15" s="5">
        <v>729860</v>
      </c>
      <c r="C15" s="8"/>
      <c r="D15" s="8"/>
      <c r="E15" s="8"/>
      <c r="F15" s="8"/>
      <c r="G15" s="8">
        <v>4834</v>
      </c>
      <c r="H15" s="8">
        <v>134</v>
      </c>
      <c r="I15" s="8"/>
      <c r="J15" s="8"/>
      <c r="K15" s="8">
        <v>406</v>
      </c>
      <c r="L15" s="8"/>
      <c r="M15" s="8">
        <v>1431</v>
      </c>
      <c r="N15" s="7">
        <f t="shared" si="1"/>
        <v>6805</v>
      </c>
      <c r="O15" s="3">
        <v>45396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45397</v>
      </c>
      <c r="B16" s="5">
        <v>878160</v>
      </c>
      <c r="C16" s="6"/>
      <c r="D16" s="6"/>
      <c r="E16" s="6"/>
      <c r="F16" s="6"/>
      <c r="G16" s="6">
        <v>1660</v>
      </c>
      <c r="H16" s="6"/>
      <c r="I16" s="6"/>
      <c r="J16" s="6"/>
      <c r="K16" s="6">
        <v>200</v>
      </c>
      <c r="L16" s="6">
        <v>4520</v>
      </c>
      <c r="M16" s="6"/>
      <c r="N16" s="7">
        <f t="shared" si="1"/>
        <v>6380</v>
      </c>
      <c r="O16" s="3">
        <v>45397</v>
      </c>
      <c r="P16" s="6"/>
      <c r="Q16" s="6"/>
      <c r="R16" s="6"/>
      <c r="S16" s="6"/>
      <c r="T16" s="6"/>
      <c r="U16" s="6"/>
      <c r="V16" s="6"/>
      <c r="W16" s="6"/>
      <c r="X16" s="6"/>
      <c r="Y16" s="6">
        <v>4520</v>
      </c>
      <c r="Z16" s="6"/>
      <c r="AA16" s="5">
        <f t="shared" si="2"/>
        <v>4520</v>
      </c>
    </row>
    <row r="17" spans="1:27" ht="14.25" customHeight="1" x14ac:dyDescent="0.25">
      <c r="A17" s="3">
        <v>45398</v>
      </c>
      <c r="B17" s="5">
        <v>799920</v>
      </c>
      <c r="C17" s="8"/>
      <c r="D17" s="8"/>
      <c r="E17" s="8"/>
      <c r="F17" s="8"/>
      <c r="G17" s="8">
        <v>3734</v>
      </c>
      <c r="H17" s="8">
        <v>303</v>
      </c>
      <c r="I17" s="8"/>
      <c r="J17" s="8"/>
      <c r="K17" s="8">
        <v>224</v>
      </c>
      <c r="L17" s="8">
        <v>10360</v>
      </c>
      <c r="M17" s="8">
        <v>1520</v>
      </c>
      <c r="N17" s="7">
        <f t="shared" si="1"/>
        <v>16141</v>
      </c>
      <c r="O17" s="3">
        <v>45398</v>
      </c>
      <c r="P17" s="8"/>
      <c r="Q17" s="8"/>
      <c r="R17" s="8"/>
      <c r="S17" s="8"/>
      <c r="T17" s="8"/>
      <c r="U17" s="8"/>
      <c r="V17" s="8"/>
      <c r="W17" s="8"/>
      <c r="X17" s="8"/>
      <c r="Y17" s="8">
        <v>10360</v>
      </c>
      <c r="Z17" s="8"/>
      <c r="AA17" s="5">
        <f t="shared" si="2"/>
        <v>10360</v>
      </c>
    </row>
    <row r="18" spans="1:27" ht="14.25" customHeight="1" x14ac:dyDescent="0.25">
      <c r="A18" s="3">
        <v>45399</v>
      </c>
      <c r="B18" s="5">
        <v>751680</v>
      </c>
      <c r="C18" s="6"/>
      <c r="D18" s="6"/>
      <c r="E18" s="6"/>
      <c r="F18" s="6"/>
      <c r="G18" s="6">
        <v>3138</v>
      </c>
      <c r="H18" s="6"/>
      <c r="I18" s="6"/>
      <c r="J18" s="6"/>
      <c r="K18" s="6">
        <v>317</v>
      </c>
      <c r="L18" s="6">
        <v>5420</v>
      </c>
      <c r="M18" s="6">
        <v>1133</v>
      </c>
      <c r="N18" s="7">
        <f t="shared" si="1"/>
        <v>10008</v>
      </c>
      <c r="O18" s="3">
        <v>45399</v>
      </c>
      <c r="P18" s="6"/>
      <c r="Q18" s="6"/>
      <c r="R18" s="6"/>
      <c r="S18" s="6"/>
      <c r="T18" s="6"/>
      <c r="U18" s="6"/>
      <c r="V18" s="6"/>
      <c r="W18" s="6"/>
      <c r="X18" s="6"/>
      <c r="Y18" s="6">
        <v>5420</v>
      </c>
      <c r="Z18" s="6"/>
      <c r="AA18" s="5">
        <f t="shared" si="2"/>
        <v>5420</v>
      </c>
    </row>
    <row r="19" spans="1:27" ht="14.25" customHeight="1" x14ac:dyDescent="0.25">
      <c r="A19" s="3">
        <v>45400</v>
      </c>
      <c r="B19" s="5">
        <v>715320</v>
      </c>
      <c r="C19" s="8"/>
      <c r="D19" s="8"/>
      <c r="E19" s="8"/>
      <c r="F19" s="8"/>
      <c r="G19" s="8">
        <v>3960</v>
      </c>
      <c r="H19" s="8"/>
      <c r="I19" s="8"/>
      <c r="J19" s="8"/>
      <c r="K19" s="8">
        <v>314</v>
      </c>
      <c r="L19" s="8"/>
      <c r="M19" s="8">
        <v>1603</v>
      </c>
      <c r="N19" s="7">
        <f t="shared" si="1"/>
        <v>5877</v>
      </c>
      <c r="O19" s="3">
        <v>45400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45401</v>
      </c>
      <c r="B20" s="5">
        <v>701080</v>
      </c>
      <c r="C20" s="6"/>
      <c r="D20" s="6"/>
      <c r="E20" s="6"/>
      <c r="F20" s="6"/>
      <c r="G20" s="6">
        <v>5009</v>
      </c>
      <c r="H20" s="6">
        <v>155</v>
      </c>
      <c r="I20" s="6"/>
      <c r="J20" s="6"/>
      <c r="K20" s="6">
        <v>298</v>
      </c>
      <c r="L20" s="6"/>
      <c r="M20" s="6">
        <v>1609</v>
      </c>
      <c r="N20" s="7">
        <f t="shared" si="1"/>
        <v>7071</v>
      </c>
      <c r="O20" s="3">
        <v>45401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45402</v>
      </c>
      <c r="B21" s="5">
        <v>664420</v>
      </c>
      <c r="C21" s="8"/>
      <c r="D21" s="8"/>
      <c r="E21" s="8"/>
      <c r="F21" s="8"/>
      <c r="G21" s="8">
        <v>3673</v>
      </c>
      <c r="H21" s="8"/>
      <c r="I21" s="8"/>
      <c r="J21" s="8"/>
      <c r="K21" s="8"/>
      <c r="L21" s="8"/>
      <c r="M21" s="8">
        <v>1866</v>
      </c>
      <c r="N21" s="7">
        <f t="shared" si="1"/>
        <v>5539</v>
      </c>
      <c r="O21" s="3">
        <v>45402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45403</v>
      </c>
      <c r="B22" s="5">
        <v>715260</v>
      </c>
      <c r="C22" s="6"/>
      <c r="D22" s="6"/>
      <c r="E22" s="6"/>
      <c r="F22" s="6"/>
      <c r="G22" s="6">
        <v>3483</v>
      </c>
      <c r="H22" s="6"/>
      <c r="I22" s="6"/>
      <c r="J22" s="6"/>
      <c r="K22" s="6">
        <v>865</v>
      </c>
      <c r="L22" s="6"/>
      <c r="M22" s="6">
        <v>1569</v>
      </c>
      <c r="N22" s="7">
        <f t="shared" si="1"/>
        <v>5917</v>
      </c>
      <c r="O22" s="3">
        <v>45403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45404</v>
      </c>
      <c r="B23" s="5">
        <v>910850</v>
      </c>
      <c r="C23" s="8"/>
      <c r="D23" s="8"/>
      <c r="E23" s="8"/>
      <c r="F23" s="8"/>
      <c r="G23" s="8">
        <v>4175</v>
      </c>
      <c r="H23" s="8">
        <v>130</v>
      </c>
      <c r="I23" s="8"/>
      <c r="J23" s="8"/>
      <c r="K23" s="8">
        <v>368</v>
      </c>
      <c r="L23" s="8"/>
      <c r="M23" s="8">
        <v>1552</v>
      </c>
      <c r="N23" s="7">
        <f t="shared" si="1"/>
        <v>6225</v>
      </c>
      <c r="O23" s="3">
        <v>45404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45405</v>
      </c>
      <c r="B24" s="5">
        <v>812100</v>
      </c>
      <c r="C24" s="6"/>
      <c r="D24" s="6"/>
      <c r="E24" s="6"/>
      <c r="F24" s="6"/>
      <c r="G24" s="6">
        <v>2968</v>
      </c>
      <c r="H24" s="6"/>
      <c r="I24" s="6"/>
      <c r="J24" s="6"/>
      <c r="K24" s="6">
        <v>346</v>
      </c>
      <c r="L24" s="6"/>
      <c r="M24" s="6">
        <v>508</v>
      </c>
      <c r="N24" s="7">
        <f t="shared" si="1"/>
        <v>3822</v>
      </c>
      <c r="O24" s="3">
        <v>45405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45406</v>
      </c>
      <c r="B25" s="5">
        <v>766990</v>
      </c>
      <c r="C25" s="8"/>
      <c r="D25" s="8"/>
      <c r="E25" s="8"/>
      <c r="F25" s="8"/>
      <c r="G25" s="8">
        <v>3946</v>
      </c>
      <c r="H25" s="8"/>
      <c r="I25" s="8"/>
      <c r="J25" s="8"/>
      <c r="K25" s="8"/>
      <c r="L25" s="8"/>
      <c r="M25" s="8">
        <v>1214</v>
      </c>
      <c r="N25" s="7">
        <f t="shared" si="1"/>
        <v>5160</v>
      </c>
      <c r="O25" s="3">
        <v>45406</v>
      </c>
      <c r="P25" s="8"/>
      <c r="Q25" s="8"/>
      <c r="R25" s="8"/>
      <c r="S25" s="8"/>
      <c r="T25" s="8">
        <v>17403</v>
      </c>
      <c r="U25" s="8"/>
      <c r="V25" s="8"/>
      <c r="W25" s="8"/>
      <c r="X25" s="8"/>
      <c r="Y25" s="8"/>
      <c r="Z25" s="8"/>
      <c r="AA25" s="5">
        <f t="shared" si="2"/>
        <v>17403</v>
      </c>
    </row>
    <row r="26" spans="1:27" ht="14.25" customHeight="1" x14ac:dyDescent="0.25">
      <c r="A26" s="3">
        <v>45407</v>
      </c>
      <c r="B26" s="5">
        <v>719550</v>
      </c>
      <c r="C26" s="6"/>
      <c r="D26" s="6"/>
      <c r="E26" s="6"/>
      <c r="F26" s="6"/>
      <c r="G26" s="6">
        <v>3584</v>
      </c>
      <c r="H26" s="6"/>
      <c r="I26" s="6"/>
      <c r="J26" s="6"/>
      <c r="K26" s="6">
        <v>474</v>
      </c>
      <c r="L26" s="6"/>
      <c r="M26" s="6">
        <v>1325</v>
      </c>
      <c r="N26" s="7">
        <f t="shared" si="1"/>
        <v>5383</v>
      </c>
      <c r="O26" s="3">
        <v>45407</v>
      </c>
      <c r="P26" s="6"/>
      <c r="Q26" s="6"/>
      <c r="R26" s="6"/>
      <c r="S26" s="6"/>
      <c r="T26" s="6">
        <v>34807</v>
      </c>
      <c r="U26" s="6"/>
      <c r="V26" s="6"/>
      <c r="W26" s="6"/>
      <c r="X26" s="6"/>
      <c r="Y26" s="6"/>
      <c r="Z26" s="6"/>
      <c r="AA26" s="5">
        <f t="shared" si="2"/>
        <v>34807</v>
      </c>
    </row>
    <row r="27" spans="1:27" ht="14.25" customHeight="1" x14ac:dyDescent="0.25">
      <c r="A27" s="3">
        <v>45408</v>
      </c>
      <c r="B27" s="5">
        <v>765640</v>
      </c>
      <c r="C27" s="8"/>
      <c r="D27" s="8"/>
      <c r="E27" s="8"/>
      <c r="F27" s="8"/>
      <c r="G27" s="8">
        <v>4467</v>
      </c>
      <c r="H27" s="8">
        <v>135</v>
      </c>
      <c r="I27" s="8"/>
      <c r="J27" s="8"/>
      <c r="K27" s="8">
        <v>488</v>
      </c>
      <c r="L27" s="8"/>
      <c r="M27" s="8">
        <v>2100</v>
      </c>
      <c r="N27" s="7">
        <f t="shared" si="1"/>
        <v>7190</v>
      </c>
      <c r="O27" s="3">
        <v>45408</v>
      </c>
      <c r="P27" s="8"/>
      <c r="Q27" s="8"/>
      <c r="R27" s="8"/>
      <c r="S27" s="8"/>
      <c r="T27" s="8">
        <v>35592</v>
      </c>
      <c r="U27" s="8"/>
      <c r="V27" s="8"/>
      <c r="W27" s="8"/>
      <c r="X27" s="8"/>
      <c r="Y27" s="8"/>
      <c r="Z27" s="8"/>
      <c r="AA27" s="5">
        <f t="shared" si="2"/>
        <v>35592</v>
      </c>
    </row>
    <row r="28" spans="1:27" ht="14.25" customHeight="1" x14ac:dyDescent="0.25">
      <c r="A28" s="3">
        <v>45409</v>
      </c>
      <c r="B28" s="5">
        <v>625720</v>
      </c>
      <c r="C28" s="6"/>
      <c r="D28" s="6"/>
      <c r="E28" s="6"/>
      <c r="F28" s="6"/>
      <c r="G28" s="6">
        <v>2189</v>
      </c>
      <c r="H28" s="6"/>
      <c r="I28" s="6"/>
      <c r="J28" s="6"/>
      <c r="K28" s="6"/>
      <c r="L28" s="6">
        <v>4180</v>
      </c>
      <c r="M28" s="6">
        <v>556</v>
      </c>
      <c r="N28" s="7">
        <f t="shared" si="1"/>
        <v>6925</v>
      </c>
      <c r="O28" s="3">
        <v>45409</v>
      </c>
      <c r="P28" s="6"/>
      <c r="Q28" s="6"/>
      <c r="R28" s="6"/>
      <c r="S28" s="6"/>
      <c r="T28" s="6">
        <v>16368</v>
      </c>
      <c r="U28" s="6"/>
      <c r="V28" s="6"/>
      <c r="W28" s="6"/>
      <c r="X28" s="6">
        <v>14556</v>
      </c>
      <c r="Y28" s="6">
        <v>4180</v>
      </c>
      <c r="Z28" s="6"/>
      <c r="AA28" s="5">
        <f t="shared" si="2"/>
        <v>35104</v>
      </c>
    </row>
    <row r="29" spans="1:27" ht="14.25" customHeight="1" x14ac:dyDescent="0.25">
      <c r="A29" s="3">
        <v>45410</v>
      </c>
      <c r="B29" s="5">
        <v>648030</v>
      </c>
      <c r="C29" s="8"/>
      <c r="D29" s="8"/>
      <c r="E29" s="8"/>
      <c r="F29" s="8"/>
      <c r="G29" s="8">
        <v>4983</v>
      </c>
      <c r="H29" s="8"/>
      <c r="I29" s="8"/>
      <c r="J29" s="8"/>
      <c r="K29" s="8">
        <v>624</v>
      </c>
      <c r="L29" s="8"/>
      <c r="M29" s="8">
        <v>1382</v>
      </c>
      <c r="N29" s="7">
        <f t="shared" si="1"/>
        <v>6989</v>
      </c>
      <c r="O29" s="3">
        <v>45410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45411</v>
      </c>
      <c r="B30" s="5">
        <v>783730</v>
      </c>
      <c r="C30" s="6"/>
      <c r="D30" s="6"/>
      <c r="E30" s="6"/>
      <c r="F30" s="6"/>
      <c r="G30" s="6">
        <v>3290</v>
      </c>
      <c r="H30" s="6"/>
      <c r="I30" s="6"/>
      <c r="J30" s="6"/>
      <c r="K30" s="6"/>
      <c r="L30" s="6"/>
      <c r="M30" s="6">
        <v>1142</v>
      </c>
      <c r="N30" s="7">
        <f t="shared" si="1"/>
        <v>4432</v>
      </c>
      <c r="O30" s="3">
        <v>45411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45412</v>
      </c>
      <c r="B31" s="5">
        <v>744950</v>
      </c>
      <c r="C31" s="8"/>
      <c r="D31" s="8"/>
      <c r="E31" s="8"/>
      <c r="F31" s="8"/>
      <c r="G31" s="8">
        <v>3465</v>
      </c>
      <c r="H31" s="8"/>
      <c r="I31" s="8"/>
      <c r="J31" s="8"/>
      <c r="K31" s="8">
        <v>306</v>
      </c>
      <c r="L31" s="8"/>
      <c r="M31" s="8">
        <v>425</v>
      </c>
      <c r="N31" s="7">
        <f t="shared" si="1"/>
        <v>4196</v>
      </c>
      <c r="O31" s="3">
        <v>45412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23326280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108992</v>
      </c>
      <c r="H33" s="7">
        <f t="shared" si="3"/>
        <v>2280</v>
      </c>
      <c r="I33" s="7">
        <f t="shared" si="3"/>
        <v>0</v>
      </c>
      <c r="J33" s="7">
        <f t="shared" si="3"/>
        <v>0</v>
      </c>
      <c r="K33" s="7">
        <f t="shared" si="3"/>
        <v>9561</v>
      </c>
      <c r="L33" s="7">
        <f t="shared" si="3"/>
        <v>40680</v>
      </c>
      <c r="M33" s="7">
        <f t="shared" si="3"/>
        <v>40907</v>
      </c>
      <c r="N33" s="7">
        <f>SUM(N2:N32)</f>
        <v>202420</v>
      </c>
      <c r="P33" s="7">
        <f>SUM(P2:P32)</f>
        <v>0</v>
      </c>
      <c r="Q33" s="7">
        <f>SUM(Q2:Q32)</f>
        <v>0</v>
      </c>
      <c r="R33" s="7">
        <f>SUM(R2:R32)</f>
        <v>0</v>
      </c>
      <c r="S33" s="7">
        <f t="shared" ref="S33:AA33" si="4">SUM(S2:S32)</f>
        <v>0</v>
      </c>
      <c r="T33" s="7">
        <f t="shared" si="4"/>
        <v>104170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14556</v>
      </c>
      <c r="Y33" s="7">
        <f t="shared" si="4"/>
        <v>40680</v>
      </c>
      <c r="Z33" s="7">
        <f t="shared" si="4"/>
        <v>0</v>
      </c>
      <c r="AA33" s="7">
        <f t="shared" si="4"/>
        <v>159406</v>
      </c>
    </row>
    <row r="34" spans="1:27" ht="15.75" thickBot="1" x14ac:dyDescent="0.3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0.46724981437245888</v>
      </c>
      <c r="H34" s="4">
        <f>H33*100/B33</f>
        <v>9.7743832278443018E-3</v>
      </c>
      <c r="I34" s="4">
        <f>I33*100/B33</f>
        <v>0</v>
      </c>
      <c r="J34" s="4">
        <f>J33*100/B33</f>
        <v>0</v>
      </c>
      <c r="K34" s="4">
        <f>K33*100/B33</f>
        <v>4.0988104404131309E-2</v>
      </c>
      <c r="L34" s="4">
        <f>L33*100/B33</f>
        <v>0.17439557443364309</v>
      </c>
      <c r="M34" s="4">
        <f>M33*100/B33</f>
        <v>0.17536872574623985</v>
      </c>
      <c r="N34" s="4">
        <f>N33*100/B33</f>
        <v>0.8677766021843174</v>
      </c>
    </row>
    <row r="35" spans="1:27" ht="32.25" customHeight="1" thickBot="1" x14ac:dyDescent="0.3">
      <c r="A35" s="46" t="s">
        <v>16</v>
      </c>
      <c r="B35" s="47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4822</v>
      </c>
      <c r="H35" s="16">
        <f t="shared" si="5"/>
        <v>2280</v>
      </c>
      <c r="I35" s="17">
        <f t="shared" si="5"/>
        <v>0</v>
      </c>
      <c r="J35" s="16">
        <f t="shared" si="5"/>
        <v>0</v>
      </c>
      <c r="K35" s="17">
        <f t="shared" si="5"/>
        <v>-4995</v>
      </c>
      <c r="L35" s="16">
        <f t="shared" si="5"/>
        <v>0</v>
      </c>
      <c r="M35" s="17">
        <f t="shared" si="5"/>
        <v>40907</v>
      </c>
      <c r="N35" s="16">
        <f>SUM(C35:M35)</f>
        <v>43014</v>
      </c>
    </row>
    <row r="36" spans="1:27" ht="22.5" customHeight="1" thickBot="1" x14ac:dyDescent="0.3">
      <c r="A36" s="44" t="s">
        <v>13</v>
      </c>
      <c r="B36" s="45"/>
      <c r="C36" s="11"/>
      <c r="D36" s="12"/>
      <c r="E36" s="12"/>
      <c r="F36" s="12"/>
      <c r="G36" s="12">
        <f>19+17+20+12+16+19+23+12+14+18+21+15+20+23+8+17+13+18+24+18+17+20+15+17+16+21+10+23+14+16</f>
        <v>516</v>
      </c>
      <c r="H36" s="12">
        <f>2+1+2+1+1+1+2+1+2+1+1+1</f>
        <v>16</v>
      </c>
      <c r="I36" s="12"/>
      <c r="J36" s="12"/>
      <c r="K36" s="12">
        <f>1+4+2+1+1+3+2+2+2+2+2+2+2+1+1+2+2+2+5+2+2+3+3+4+2</f>
        <v>55</v>
      </c>
      <c r="L36" s="12"/>
      <c r="M36" s="13">
        <f>4+2+2+5+3+4+3+6+3+5+4+4+4+3+4+4+4+4+4+5+4+1+3+4+5+1+4+3+1</f>
        <v>103</v>
      </c>
      <c r="N36" s="14">
        <f>SUM(C36:M36)</f>
        <v>690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021A-7FEF-4618-886A-16592BC485D7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5" x14ac:dyDescent="0.25"/>
  <cols>
    <col min="1" max="1" width="11.28515625" customWidth="1"/>
    <col min="2" max="2" width="15" customWidth="1"/>
    <col min="3" max="3" width="13.7109375" customWidth="1"/>
    <col min="4" max="4" width="11.85546875" hidden="1" customWidth="1"/>
    <col min="5" max="5" width="10.7109375" hidden="1" customWidth="1"/>
    <col min="6" max="6" width="10" hidden="1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1.85546875" hidden="1" customWidth="1"/>
    <col min="18" max="18" width="10.140625" customWidth="1"/>
    <col min="19" max="20" width="10" bestFit="1" customWidth="1"/>
    <col min="22" max="22" width="0" hidden="1" customWidth="1"/>
    <col min="23" max="23" width="9.8554687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45413</v>
      </c>
      <c r="B2" s="5">
        <v>689780</v>
      </c>
      <c r="C2" s="6"/>
      <c r="D2" s="6"/>
      <c r="E2" s="6"/>
      <c r="F2" s="6"/>
      <c r="G2" s="6">
        <v>1525</v>
      </c>
      <c r="H2" s="6"/>
      <c r="I2" s="6"/>
      <c r="J2" s="6"/>
      <c r="K2" s="6">
        <v>474</v>
      </c>
      <c r="L2" s="6"/>
      <c r="M2" s="6">
        <v>1135</v>
      </c>
      <c r="N2" s="7">
        <f>SUM(C2:M2)</f>
        <v>3134</v>
      </c>
      <c r="O2" s="3">
        <v>45413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45414</v>
      </c>
      <c r="B3" s="5">
        <v>766610</v>
      </c>
      <c r="C3" s="8">
        <v>2930</v>
      </c>
      <c r="D3" s="8"/>
      <c r="E3" s="8"/>
      <c r="F3" s="8"/>
      <c r="G3" s="8">
        <v>1327</v>
      </c>
      <c r="H3" s="8"/>
      <c r="I3" s="8"/>
      <c r="J3" s="8"/>
      <c r="K3" s="8"/>
      <c r="L3" s="8"/>
      <c r="M3" s="8"/>
      <c r="N3" s="7">
        <f>SUM(C3:M3)</f>
        <v>4257</v>
      </c>
      <c r="O3" s="3">
        <v>45414</v>
      </c>
      <c r="P3" s="8"/>
      <c r="Q3" s="31"/>
      <c r="R3" s="31"/>
      <c r="S3" s="31"/>
      <c r="T3" s="31"/>
      <c r="U3" s="31"/>
      <c r="V3" s="31"/>
      <c r="W3" s="31"/>
      <c r="X3" s="31"/>
      <c r="Y3" s="31"/>
      <c r="Z3" s="31"/>
      <c r="AA3" s="5">
        <f t="shared" si="0"/>
        <v>0</v>
      </c>
    </row>
    <row r="4" spans="1:27" ht="14.25" customHeight="1" x14ac:dyDescent="0.25">
      <c r="A4" s="3">
        <v>45415</v>
      </c>
      <c r="B4" s="5">
        <v>765510</v>
      </c>
      <c r="C4" s="6">
        <v>10532</v>
      </c>
      <c r="D4" s="6"/>
      <c r="E4" s="6"/>
      <c r="F4" s="6"/>
      <c r="G4" s="6">
        <v>3479</v>
      </c>
      <c r="H4" s="6">
        <v>119</v>
      </c>
      <c r="I4" s="6"/>
      <c r="J4" s="6"/>
      <c r="K4" s="6">
        <v>283</v>
      </c>
      <c r="L4" s="6"/>
      <c r="M4" s="6">
        <v>1691</v>
      </c>
      <c r="N4" s="7">
        <f t="shared" ref="N4:N32" si="1">SUM(C4:M4)</f>
        <v>16104</v>
      </c>
      <c r="O4" s="3">
        <v>45415</v>
      </c>
      <c r="P4" s="6"/>
      <c r="Q4" s="6"/>
      <c r="R4" s="6"/>
      <c r="S4" s="6"/>
      <c r="T4" s="6">
        <v>16990</v>
      </c>
      <c r="U4" s="6"/>
      <c r="V4" s="6"/>
      <c r="W4" s="6"/>
      <c r="X4" s="6"/>
      <c r="Y4" s="6"/>
      <c r="Z4" s="6"/>
      <c r="AA4" s="5">
        <f t="shared" si="0"/>
        <v>16990</v>
      </c>
    </row>
    <row r="5" spans="1:27" ht="14.25" customHeight="1" x14ac:dyDescent="0.25">
      <c r="A5" s="3">
        <v>45416</v>
      </c>
      <c r="B5" s="5">
        <v>656820</v>
      </c>
      <c r="C5" s="8">
        <v>9447</v>
      </c>
      <c r="D5" s="8"/>
      <c r="E5" s="8"/>
      <c r="F5" s="8"/>
      <c r="G5" s="8">
        <v>2866</v>
      </c>
      <c r="H5" s="8"/>
      <c r="I5" s="8"/>
      <c r="J5" s="8"/>
      <c r="K5" s="8">
        <v>288</v>
      </c>
      <c r="L5" s="8"/>
      <c r="M5" s="8">
        <v>1213</v>
      </c>
      <c r="N5" s="7">
        <f t="shared" si="1"/>
        <v>13814</v>
      </c>
      <c r="O5" s="3">
        <v>45416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45417</v>
      </c>
      <c r="B6" s="5">
        <v>682660</v>
      </c>
      <c r="C6" s="6">
        <v>13339</v>
      </c>
      <c r="D6" s="6"/>
      <c r="E6" s="6"/>
      <c r="F6" s="6"/>
      <c r="G6" s="6">
        <v>3361</v>
      </c>
      <c r="H6" s="6"/>
      <c r="I6" s="6"/>
      <c r="J6" s="6"/>
      <c r="K6" s="6">
        <v>297</v>
      </c>
      <c r="L6" s="6"/>
      <c r="M6" s="6">
        <v>1190</v>
      </c>
      <c r="N6" s="7">
        <f t="shared" si="1"/>
        <v>18187</v>
      </c>
      <c r="O6" s="3">
        <v>45417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45418</v>
      </c>
      <c r="B7" s="5">
        <v>785500</v>
      </c>
      <c r="C7" s="8">
        <v>12264</v>
      </c>
      <c r="D7" s="8"/>
      <c r="E7" s="8"/>
      <c r="F7" s="8"/>
      <c r="G7" s="8">
        <v>3744</v>
      </c>
      <c r="H7" s="8"/>
      <c r="I7" s="8"/>
      <c r="J7" s="8"/>
      <c r="K7" s="8">
        <v>483</v>
      </c>
      <c r="L7" s="8"/>
      <c r="M7" s="8">
        <v>1542</v>
      </c>
      <c r="N7" s="7">
        <f t="shared" si="1"/>
        <v>18033</v>
      </c>
      <c r="O7" s="3">
        <v>45418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45419</v>
      </c>
      <c r="B8" s="5">
        <v>736000</v>
      </c>
      <c r="C8" s="6">
        <v>5485</v>
      </c>
      <c r="D8" s="6"/>
      <c r="E8" s="6"/>
      <c r="F8" s="6"/>
      <c r="G8" s="6">
        <v>2577</v>
      </c>
      <c r="H8" s="6"/>
      <c r="I8" s="6"/>
      <c r="J8" s="6"/>
      <c r="K8" s="6">
        <v>276</v>
      </c>
      <c r="L8" s="6"/>
      <c r="M8" s="6">
        <v>801</v>
      </c>
      <c r="N8" s="7">
        <f t="shared" si="1"/>
        <v>9139</v>
      </c>
      <c r="O8" s="3">
        <v>45419</v>
      </c>
      <c r="P8" s="6">
        <v>4768</v>
      </c>
      <c r="Q8" s="6"/>
      <c r="R8" s="6"/>
      <c r="S8" s="6"/>
      <c r="T8" s="6"/>
      <c r="U8" s="6">
        <v>9193</v>
      </c>
      <c r="V8" s="6"/>
      <c r="W8" s="6"/>
      <c r="X8" s="6"/>
      <c r="Y8" s="6"/>
      <c r="Z8" s="6">
        <v>20690</v>
      </c>
      <c r="AA8" s="5">
        <f t="shared" si="0"/>
        <v>34651</v>
      </c>
    </row>
    <row r="9" spans="1:27" ht="14.25" customHeight="1" x14ac:dyDescent="0.25">
      <c r="A9" s="3">
        <v>45420</v>
      </c>
      <c r="B9" s="5">
        <v>585200</v>
      </c>
      <c r="C9" s="8">
        <v>14575</v>
      </c>
      <c r="D9" s="8"/>
      <c r="E9" s="8"/>
      <c r="F9" s="8"/>
      <c r="G9" s="8">
        <v>3752</v>
      </c>
      <c r="H9" s="8"/>
      <c r="I9" s="8"/>
      <c r="J9" s="8"/>
      <c r="K9" s="8">
        <v>357</v>
      </c>
      <c r="L9" s="8"/>
      <c r="M9" s="8">
        <v>1513</v>
      </c>
      <c r="N9" s="7">
        <f t="shared" si="1"/>
        <v>20197</v>
      </c>
      <c r="O9" s="3">
        <v>45420</v>
      </c>
      <c r="P9" s="8"/>
      <c r="Q9" s="8"/>
      <c r="R9" s="8"/>
      <c r="S9" s="8"/>
      <c r="T9" s="8">
        <v>16930</v>
      </c>
      <c r="U9" s="8"/>
      <c r="V9" s="8"/>
      <c r="W9" s="8"/>
      <c r="X9" s="8"/>
      <c r="Y9" s="8"/>
      <c r="Z9" s="8">
        <v>20713</v>
      </c>
      <c r="AA9" s="5">
        <f>SUM(P9:Z9)</f>
        <v>37643</v>
      </c>
    </row>
    <row r="10" spans="1:27" ht="14.25" customHeight="1" x14ac:dyDescent="0.25">
      <c r="A10" s="3">
        <v>45421</v>
      </c>
      <c r="B10" s="5">
        <v>627000</v>
      </c>
      <c r="C10" s="6">
        <v>5834</v>
      </c>
      <c r="D10" s="6"/>
      <c r="E10" s="6"/>
      <c r="F10" s="6"/>
      <c r="G10" s="6">
        <v>1388</v>
      </c>
      <c r="H10" s="6"/>
      <c r="I10" s="6"/>
      <c r="J10" s="6"/>
      <c r="K10" s="6"/>
      <c r="L10" s="6"/>
      <c r="M10" s="6"/>
      <c r="N10" s="7">
        <f t="shared" si="1"/>
        <v>7222</v>
      </c>
      <c r="O10" s="3">
        <v>45421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45422</v>
      </c>
      <c r="B11" s="5">
        <v>614580</v>
      </c>
      <c r="C11" s="8">
        <v>3387</v>
      </c>
      <c r="D11" s="8"/>
      <c r="E11" s="8"/>
      <c r="F11" s="8"/>
      <c r="G11" s="8">
        <v>1346</v>
      </c>
      <c r="H11" s="8"/>
      <c r="I11" s="8"/>
      <c r="J11" s="8"/>
      <c r="K11" s="8"/>
      <c r="L11" s="8"/>
      <c r="M11" s="8">
        <v>488</v>
      </c>
      <c r="N11" s="7">
        <f t="shared" si="1"/>
        <v>5221</v>
      </c>
      <c r="O11" s="3">
        <v>45422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45423</v>
      </c>
      <c r="B12" s="5">
        <v>611170</v>
      </c>
      <c r="C12" s="6">
        <v>8055</v>
      </c>
      <c r="D12" s="6"/>
      <c r="E12" s="6"/>
      <c r="F12" s="6"/>
      <c r="G12" s="6">
        <v>4707</v>
      </c>
      <c r="H12" s="6">
        <v>150</v>
      </c>
      <c r="I12" s="6"/>
      <c r="J12" s="6"/>
      <c r="K12" s="6">
        <v>510</v>
      </c>
      <c r="L12" s="6"/>
      <c r="M12" s="6">
        <v>2183</v>
      </c>
      <c r="N12" s="7">
        <f t="shared" si="1"/>
        <v>15605</v>
      </c>
      <c r="O12" s="3">
        <v>45423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45424</v>
      </c>
      <c r="B13" s="5">
        <v>601160</v>
      </c>
      <c r="C13" s="8">
        <v>12305</v>
      </c>
      <c r="D13" s="8"/>
      <c r="E13" s="8"/>
      <c r="F13" s="8"/>
      <c r="G13" s="8">
        <v>5379</v>
      </c>
      <c r="H13" s="8"/>
      <c r="I13" s="8"/>
      <c r="J13" s="8"/>
      <c r="K13" s="8">
        <v>418</v>
      </c>
      <c r="L13" s="8"/>
      <c r="M13" s="8">
        <v>1322</v>
      </c>
      <c r="N13" s="7">
        <f t="shared" si="1"/>
        <v>19424</v>
      </c>
      <c r="O13" s="3">
        <v>45424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45425</v>
      </c>
      <c r="B14" s="5">
        <v>791880</v>
      </c>
      <c r="C14" s="6">
        <v>11714</v>
      </c>
      <c r="D14" s="6"/>
      <c r="E14" s="6"/>
      <c r="F14" s="6"/>
      <c r="G14" s="6">
        <v>4766</v>
      </c>
      <c r="H14" s="6"/>
      <c r="I14" s="6"/>
      <c r="J14" s="6"/>
      <c r="K14" s="6">
        <v>766</v>
      </c>
      <c r="L14" s="6"/>
      <c r="M14" s="6">
        <v>1282</v>
      </c>
      <c r="N14" s="7">
        <f t="shared" si="1"/>
        <v>18528</v>
      </c>
      <c r="O14" s="3">
        <v>45425</v>
      </c>
      <c r="P14" s="6">
        <v>20992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20992</v>
      </c>
    </row>
    <row r="15" spans="1:27" ht="14.25" customHeight="1" x14ac:dyDescent="0.25">
      <c r="A15" s="3">
        <v>45426</v>
      </c>
      <c r="B15" s="5">
        <v>684740</v>
      </c>
      <c r="C15" s="8">
        <v>8246</v>
      </c>
      <c r="D15" s="8"/>
      <c r="E15" s="8"/>
      <c r="F15" s="8"/>
      <c r="G15" s="8">
        <v>3397</v>
      </c>
      <c r="H15" s="8"/>
      <c r="I15" s="8"/>
      <c r="J15" s="8"/>
      <c r="K15" s="8">
        <v>323</v>
      </c>
      <c r="L15" s="8"/>
      <c r="M15" s="8">
        <v>1305</v>
      </c>
      <c r="N15" s="7">
        <f t="shared" si="1"/>
        <v>13271</v>
      </c>
      <c r="O15" s="3">
        <v>45426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45427</v>
      </c>
      <c r="B16" s="5">
        <v>670050</v>
      </c>
      <c r="C16" s="6">
        <v>8490</v>
      </c>
      <c r="D16" s="6"/>
      <c r="E16" s="6"/>
      <c r="F16" s="6"/>
      <c r="G16" s="6">
        <v>4221</v>
      </c>
      <c r="H16" s="6"/>
      <c r="I16" s="6"/>
      <c r="J16" s="6"/>
      <c r="K16" s="6">
        <v>314</v>
      </c>
      <c r="L16" s="6"/>
      <c r="M16" s="6">
        <v>1661</v>
      </c>
      <c r="N16" s="7">
        <f t="shared" si="1"/>
        <v>14686</v>
      </c>
      <c r="O16" s="3">
        <v>45427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45428</v>
      </c>
      <c r="B17" s="5">
        <v>696720</v>
      </c>
      <c r="C17" s="8">
        <v>10740</v>
      </c>
      <c r="D17" s="8"/>
      <c r="E17" s="8"/>
      <c r="F17" s="8"/>
      <c r="G17" s="8">
        <v>3869</v>
      </c>
      <c r="H17" s="8"/>
      <c r="I17" s="8"/>
      <c r="J17" s="8"/>
      <c r="K17" s="8">
        <v>333</v>
      </c>
      <c r="L17" s="8"/>
      <c r="M17" s="8">
        <v>1453</v>
      </c>
      <c r="N17" s="7">
        <f t="shared" si="1"/>
        <v>16395</v>
      </c>
      <c r="O17" s="3">
        <v>45428</v>
      </c>
      <c r="P17" s="8"/>
      <c r="Q17" s="8"/>
      <c r="R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45429</v>
      </c>
      <c r="B18" s="5">
        <v>757212</v>
      </c>
      <c r="C18" s="6">
        <v>7890</v>
      </c>
      <c r="D18" s="6"/>
      <c r="E18" s="6"/>
      <c r="F18" s="6"/>
      <c r="G18" s="6">
        <v>3269</v>
      </c>
      <c r="H18" s="6"/>
      <c r="I18" s="6"/>
      <c r="J18" s="6"/>
      <c r="K18" s="6">
        <v>323</v>
      </c>
      <c r="L18" s="6"/>
      <c r="M18" s="6">
        <v>1262</v>
      </c>
      <c r="N18" s="7">
        <f t="shared" si="1"/>
        <v>12744</v>
      </c>
      <c r="O18" s="3">
        <v>45429</v>
      </c>
      <c r="P18" s="6">
        <v>40133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40133</v>
      </c>
    </row>
    <row r="19" spans="1:27" ht="14.25" customHeight="1" x14ac:dyDescent="0.25">
      <c r="A19" s="3">
        <v>45430</v>
      </c>
      <c r="B19" s="5">
        <v>575756</v>
      </c>
      <c r="C19" s="8">
        <v>9021</v>
      </c>
      <c r="D19" s="8"/>
      <c r="E19" s="8"/>
      <c r="F19" s="8"/>
      <c r="G19" s="8">
        <v>3209</v>
      </c>
      <c r="H19" s="8"/>
      <c r="I19" s="8"/>
      <c r="J19" s="8"/>
      <c r="K19" s="8"/>
      <c r="L19" s="8"/>
      <c r="M19" s="8">
        <v>808</v>
      </c>
      <c r="N19" s="7">
        <f t="shared" si="1"/>
        <v>13038</v>
      </c>
      <c r="O19" s="3">
        <v>45430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45431</v>
      </c>
      <c r="B20" s="5">
        <v>612967</v>
      </c>
      <c r="C20" s="6">
        <v>9635</v>
      </c>
      <c r="D20" s="6"/>
      <c r="E20" s="6"/>
      <c r="F20" s="6"/>
      <c r="G20" s="6">
        <v>4962</v>
      </c>
      <c r="H20" s="6"/>
      <c r="I20" s="6"/>
      <c r="J20" s="6"/>
      <c r="K20" s="6">
        <v>407</v>
      </c>
      <c r="L20" s="6"/>
      <c r="M20" s="6">
        <v>1928</v>
      </c>
      <c r="N20" s="7">
        <f t="shared" si="1"/>
        <v>16932</v>
      </c>
      <c r="O20" s="3">
        <v>45431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45432</v>
      </c>
      <c r="B21" s="5">
        <v>834124</v>
      </c>
      <c r="C21" s="8">
        <v>9776</v>
      </c>
      <c r="D21" s="8"/>
      <c r="E21" s="8"/>
      <c r="F21" s="8"/>
      <c r="G21" s="8">
        <v>4559</v>
      </c>
      <c r="H21" s="8">
        <v>124</v>
      </c>
      <c r="I21" s="8"/>
      <c r="J21" s="8"/>
      <c r="K21" s="8">
        <v>610</v>
      </c>
      <c r="L21" s="8"/>
      <c r="M21" s="8">
        <v>1715</v>
      </c>
      <c r="N21" s="7">
        <f t="shared" si="1"/>
        <v>16784</v>
      </c>
      <c r="O21" s="3">
        <v>45432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45433</v>
      </c>
      <c r="B22" s="5">
        <v>691648</v>
      </c>
      <c r="C22" s="6">
        <v>9054</v>
      </c>
      <c r="D22" s="6"/>
      <c r="E22" s="6"/>
      <c r="F22" s="6"/>
      <c r="G22" s="6">
        <v>3712</v>
      </c>
      <c r="H22" s="6"/>
      <c r="I22" s="6"/>
      <c r="J22" s="6"/>
      <c r="K22" s="6">
        <v>289</v>
      </c>
      <c r="L22" s="6"/>
      <c r="M22" s="6">
        <v>1256</v>
      </c>
      <c r="N22" s="7">
        <f t="shared" si="1"/>
        <v>14311</v>
      </c>
      <c r="O22" s="3">
        <v>45433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>
        <v>22672</v>
      </c>
      <c r="AA22" s="5">
        <f t="shared" si="2"/>
        <v>22672</v>
      </c>
    </row>
    <row r="23" spans="1:27" ht="14.25" customHeight="1" x14ac:dyDescent="0.25">
      <c r="A23" s="3">
        <v>45434</v>
      </c>
      <c r="B23" s="5">
        <v>671617</v>
      </c>
      <c r="C23" s="8">
        <v>8258</v>
      </c>
      <c r="D23" s="8"/>
      <c r="E23" s="8"/>
      <c r="F23" s="8"/>
      <c r="G23" s="8">
        <v>4377</v>
      </c>
      <c r="H23" s="8">
        <v>140</v>
      </c>
      <c r="I23" s="8"/>
      <c r="J23" s="8"/>
      <c r="K23" s="8">
        <v>317</v>
      </c>
      <c r="L23" s="8"/>
      <c r="M23" s="8">
        <v>1041</v>
      </c>
      <c r="N23" s="7">
        <f t="shared" si="1"/>
        <v>14133</v>
      </c>
      <c r="O23" s="3">
        <v>45434</v>
      </c>
      <c r="P23" s="8">
        <v>20928</v>
      </c>
      <c r="Q23" s="8"/>
      <c r="R23" s="8"/>
      <c r="S23" s="8"/>
      <c r="T23" s="8">
        <v>34447</v>
      </c>
      <c r="U23" s="8"/>
      <c r="V23" s="8"/>
      <c r="W23" s="8"/>
      <c r="X23" s="8"/>
      <c r="Y23" s="8"/>
      <c r="Z23" s="8"/>
      <c r="AA23" s="5">
        <f t="shared" si="2"/>
        <v>55375</v>
      </c>
    </row>
    <row r="24" spans="1:27" ht="14.25" customHeight="1" x14ac:dyDescent="0.25">
      <c r="A24" s="3">
        <v>45435</v>
      </c>
      <c r="B24" s="5">
        <v>687340</v>
      </c>
      <c r="C24" s="6">
        <v>7876</v>
      </c>
      <c r="D24" s="6"/>
      <c r="E24" s="6"/>
      <c r="F24" s="6"/>
      <c r="G24" s="6">
        <v>4125</v>
      </c>
      <c r="H24" s="6"/>
      <c r="I24" s="6"/>
      <c r="J24" s="6"/>
      <c r="K24" s="6">
        <v>251</v>
      </c>
      <c r="L24" s="6"/>
      <c r="M24" s="6">
        <v>1160</v>
      </c>
      <c r="N24" s="7">
        <f t="shared" si="1"/>
        <v>13412</v>
      </c>
      <c r="O24" s="3">
        <v>45435</v>
      </c>
      <c r="P24" s="6"/>
      <c r="Q24" s="6"/>
      <c r="R24" s="6"/>
      <c r="S24" s="6"/>
      <c r="T24" s="6">
        <v>16295</v>
      </c>
      <c r="U24" s="6"/>
      <c r="V24" s="6"/>
      <c r="W24" s="6"/>
      <c r="X24" s="6"/>
      <c r="Y24" s="6"/>
      <c r="Z24" s="6"/>
      <c r="AA24" s="5">
        <f t="shared" si="2"/>
        <v>16295</v>
      </c>
    </row>
    <row r="25" spans="1:27" ht="14.25" customHeight="1" x14ac:dyDescent="0.25">
      <c r="A25" s="3">
        <v>45436</v>
      </c>
      <c r="B25" s="5">
        <v>745700</v>
      </c>
      <c r="C25" s="8">
        <v>9201</v>
      </c>
      <c r="D25" s="8"/>
      <c r="E25" s="8"/>
      <c r="F25" s="8"/>
      <c r="G25" s="8">
        <v>3141</v>
      </c>
      <c r="H25" s="8"/>
      <c r="I25" s="8"/>
      <c r="J25" s="8"/>
      <c r="K25" s="8">
        <v>109</v>
      </c>
      <c r="L25" s="8"/>
      <c r="M25" s="8">
        <v>893</v>
      </c>
      <c r="N25" s="7">
        <f t="shared" si="1"/>
        <v>13344</v>
      </c>
      <c r="O25" s="3">
        <v>45436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19993</v>
      </c>
      <c r="AA25" s="5">
        <f t="shared" si="2"/>
        <v>19993</v>
      </c>
    </row>
    <row r="26" spans="1:27" ht="14.25" customHeight="1" x14ac:dyDescent="0.25">
      <c r="A26" s="3">
        <v>45437</v>
      </c>
      <c r="B26" s="5">
        <v>576280</v>
      </c>
      <c r="C26" s="6">
        <v>7546</v>
      </c>
      <c r="D26" s="6"/>
      <c r="E26" s="6"/>
      <c r="F26" s="6"/>
      <c r="G26" s="6">
        <v>3161</v>
      </c>
      <c r="H26" s="6"/>
      <c r="I26" s="6"/>
      <c r="J26" s="6"/>
      <c r="K26" s="6">
        <v>238</v>
      </c>
      <c r="L26" s="6"/>
      <c r="M26" s="6">
        <v>452</v>
      </c>
      <c r="N26" s="7">
        <f t="shared" si="1"/>
        <v>11397</v>
      </c>
      <c r="O26" s="3">
        <v>45437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45438</v>
      </c>
      <c r="B27" s="5">
        <v>591110</v>
      </c>
      <c r="C27" s="8">
        <v>7688</v>
      </c>
      <c r="D27" s="8"/>
      <c r="E27" s="8"/>
      <c r="F27" s="8"/>
      <c r="G27" s="8">
        <v>3904</v>
      </c>
      <c r="H27" s="8"/>
      <c r="I27" s="8"/>
      <c r="J27" s="8"/>
      <c r="K27" s="8">
        <v>278</v>
      </c>
      <c r="L27" s="8"/>
      <c r="M27" s="8">
        <v>1491</v>
      </c>
      <c r="N27" s="7">
        <f t="shared" si="1"/>
        <v>13361</v>
      </c>
      <c r="O27" s="3">
        <v>45438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45439</v>
      </c>
      <c r="B28" s="5">
        <v>820800</v>
      </c>
      <c r="C28" s="6">
        <v>10281</v>
      </c>
      <c r="D28" s="6"/>
      <c r="E28" s="6"/>
      <c r="F28" s="6"/>
      <c r="G28" s="6">
        <v>4493</v>
      </c>
      <c r="H28" s="6"/>
      <c r="I28" s="6"/>
      <c r="J28" s="6"/>
      <c r="K28" s="6">
        <v>322</v>
      </c>
      <c r="L28" s="6"/>
      <c r="M28" s="6">
        <v>1545</v>
      </c>
      <c r="N28" s="7">
        <f t="shared" si="1"/>
        <v>16641</v>
      </c>
      <c r="O28" s="3">
        <v>45439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45440</v>
      </c>
      <c r="B29" s="5">
        <v>727040</v>
      </c>
      <c r="C29" s="8">
        <v>5697</v>
      </c>
      <c r="D29" s="8"/>
      <c r="E29" s="8"/>
      <c r="F29" s="8"/>
      <c r="G29" s="8">
        <v>1980</v>
      </c>
      <c r="H29" s="8"/>
      <c r="I29" s="8"/>
      <c r="J29" s="8"/>
      <c r="K29" s="8">
        <v>145</v>
      </c>
      <c r="L29" s="8"/>
      <c r="M29" s="8">
        <v>435</v>
      </c>
      <c r="N29" s="7">
        <f t="shared" si="1"/>
        <v>8257</v>
      </c>
      <c r="O29" s="3">
        <v>45440</v>
      </c>
      <c r="P29" s="8"/>
      <c r="Q29" s="8"/>
      <c r="R29" s="8"/>
      <c r="S29" s="8"/>
      <c r="T29" s="8">
        <v>17536</v>
      </c>
      <c r="U29" s="8"/>
      <c r="V29" s="8"/>
      <c r="W29" s="8"/>
      <c r="X29" s="8"/>
      <c r="Y29" s="8"/>
      <c r="Z29" s="8">
        <v>37817</v>
      </c>
      <c r="AA29" s="5">
        <f t="shared" si="2"/>
        <v>55353</v>
      </c>
    </row>
    <row r="30" spans="1:27" ht="14.25" customHeight="1" x14ac:dyDescent="0.25">
      <c r="A30" s="3">
        <v>45441</v>
      </c>
      <c r="B30" s="5">
        <v>660060</v>
      </c>
      <c r="C30" s="6">
        <v>9435</v>
      </c>
      <c r="D30" s="6"/>
      <c r="E30" s="6"/>
      <c r="F30" s="6"/>
      <c r="G30" s="6">
        <v>4140</v>
      </c>
      <c r="H30" s="6"/>
      <c r="I30" s="6"/>
      <c r="J30" s="6"/>
      <c r="K30" s="6">
        <v>386</v>
      </c>
      <c r="L30" s="6"/>
      <c r="M30" s="6">
        <v>770</v>
      </c>
      <c r="N30" s="7">
        <f t="shared" si="1"/>
        <v>14731</v>
      </c>
      <c r="O30" s="3">
        <v>45441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45442</v>
      </c>
      <c r="B31" s="5">
        <v>662640</v>
      </c>
      <c r="C31" s="8">
        <v>6814</v>
      </c>
      <c r="D31" s="8"/>
      <c r="E31" s="8"/>
      <c r="F31" s="8"/>
      <c r="G31" s="8">
        <v>3267</v>
      </c>
      <c r="H31" s="8"/>
      <c r="I31" s="8"/>
      <c r="J31" s="8"/>
      <c r="K31" s="8">
        <v>144</v>
      </c>
      <c r="L31" s="8"/>
      <c r="M31" s="8">
        <v>645</v>
      </c>
      <c r="N31" s="7">
        <f t="shared" si="1"/>
        <v>10870</v>
      </c>
      <c r="O31" s="3">
        <v>45442</v>
      </c>
      <c r="P31" s="8"/>
      <c r="Q31" s="8"/>
      <c r="R31" s="8"/>
      <c r="S31" s="8"/>
      <c r="T31" s="8">
        <v>14898</v>
      </c>
      <c r="U31" s="8"/>
      <c r="V31" s="8"/>
      <c r="W31" s="8"/>
      <c r="X31" s="8"/>
      <c r="Y31" s="8"/>
      <c r="Z31" s="8"/>
      <c r="AA31" s="5">
        <f t="shared" si="2"/>
        <v>14898</v>
      </c>
    </row>
    <row r="32" spans="1:27" ht="14.25" customHeight="1" x14ac:dyDescent="0.25">
      <c r="A32" s="3">
        <v>45443</v>
      </c>
      <c r="B32" s="5">
        <v>693360</v>
      </c>
      <c r="C32" s="6">
        <v>9920</v>
      </c>
      <c r="D32" s="6"/>
      <c r="E32" s="6"/>
      <c r="F32" s="6"/>
      <c r="G32" s="6">
        <v>3814</v>
      </c>
      <c r="H32" s="6"/>
      <c r="I32" s="6"/>
      <c r="J32" s="6"/>
      <c r="K32" s="6">
        <v>93</v>
      </c>
      <c r="L32" s="6"/>
      <c r="M32" s="6">
        <v>1027</v>
      </c>
      <c r="N32" s="7">
        <f t="shared" si="1"/>
        <v>14854</v>
      </c>
      <c r="O32" s="3">
        <v>45443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21273034</v>
      </c>
      <c r="C33" s="7">
        <f t="shared" ref="C33:M33" si="3">SUM(C2:C32)</f>
        <v>265435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107817</v>
      </c>
      <c r="H33" s="7">
        <f t="shared" si="3"/>
        <v>533</v>
      </c>
      <c r="I33" s="7">
        <f t="shared" si="3"/>
        <v>0</v>
      </c>
      <c r="J33" s="7">
        <f t="shared" si="3"/>
        <v>0</v>
      </c>
      <c r="K33" s="7">
        <f t="shared" si="3"/>
        <v>9034</v>
      </c>
      <c r="L33" s="7">
        <f t="shared" si="3"/>
        <v>0</v>
      </c>
      <c r="M33" s="7">
        <f t="shared" si="3"/>
        <v>35207</v>
      </c>
      <c r="N33" s="7">
        <f>SUM(N2:N32)</f>
        <v>418026</v>
      </c>
      <c r="P33" s="7">
        <f>SUM(P2:P32)</f>
        <v>86821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117096</v>
      </c>
      <c r="U33" s="7">
        <f t="shared" si="4"/>
        <v>9193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121885</v>
      </c>
      <c r="AA33" s="7">
        <f t="shared" si="4"/>
        <v>334995</v>
      </c>
    </row>
    <row r="34" spans="1:27" ht="15.75" thickBot="1" x14ac:dyDescent="0.3">
      <c r="A34" t="s">
        <v>12</v>
      </c>
      <c r="B34" s="4"/>
      <c r="C34" s="4">
        <f>C33*100/B33</f>
        <v>1.2477533764107178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0.50682474347570727</v>
      </c>
      <c r="H34" s="4">
        <f>H33*100/B33</f>
        <v>2.5055194289634476E-3</v>
      </c>
      <c r="I34" s="4">
        <f>I33*100/B33</f>
        <v>0</v>
      </c>
      <c r="J34" s="4">
        <f>J33*100/B33</f>
        <v>0</v>
      </c>
      <c r="K34" s="4">
        <f>K33*100/B33</f>
        <v>4.2466909045508039E-2</v>
      </c>
      <c r="L34" s="4">
        <f>L33*100/B33</f>
        <v>0</v>
      </c>
      <c r="M34" s="4">
        <f>M33*100/B33</f>
        <v>0.16550060513230036</v>
      </c>
      <c r="N34" s="4">
        <f>N33*100/B33</f>
        <v>1.9650511534931971</v>
      </c>
    </row>
    <row r="35" spans="1:27" ht="36.75" customHeight="1" thickBot="1" x14ac:dyDescent="0.3">
      <c r="A35" s="46" t="s">
        <v>16</v>
      </c>
      <c r="B35" s="47"/>
      <c r="C35" s="17">
        <f>C33-P33</f>
        <v>178614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-9279</v>
      </c>
      <c r="H35" s="16">
        <f t="shared" si="5"/>
        <v>-8660</v>
      </c>
      <c r="I35" s="17">
        <f t="shared" si="5"/>
        <v>0</v>
      </c>
      <c r="J35" s="16">
        <f t="shared" si="5"/>
        <v>0</v>
      </c>
      <c r="K35" s="17">
        <f t="shared" si="5"/>
        <v>9034</v>
      </c>
      <c r="L35" s="16">
        <f t="shared" si="5"/>
        <v>0</v>
      </c>
      <c r="M35" s="17">
        <f t="shared" si="5"/>
        <v>-86678</v>
      </c>
      <c r="N35" s="16">
        <f>SUM(C35:M35)</f>
        <v>83031</v>
      </c>
    </row>
    <row r="36" spans="1:27" ht="24" customHeight="1" thickBot="1" x14ac:dyDescent="0.3">
      <c r="A36" s="44" t="s">
        <v>13</v>
      </c>
      <c r="B36" s="45"/>
      <c r="C36" s="11">
        <f>7+24+21+29+28+13+30+12+8+20+29+26+19+19+22+16+20+21+22+19+18+19+19+16+18+24+14+21+16+21</f>
        <v>591</v>
      </c>
      <c r="D36" s="12"/>
      <c r="E36" s="12"/>
      <c r="F36" s="12"/>
      <c r="G36" s="12">
        <f>8+6+16+15+16+17+12+18+8+7+23+26+22+16+19+20+16+15+24+22+19+21+20+16+16+19+20+10+21+15+18</f>
        <v>521</v>
      </c>
      <c r="H36" s="12">
        <f>1+1+1+1</f>
        <v>4</v>
      </c>
      <c r="I36" s="12"/>
      <c r="J36" s="12"/>
      <c r="K36" s="12">
        <f>3+1+2+1+2+2+1+3+3+4+2+2+2+2+2+3+3+1+2+2+1+2+2+2+1+2+1+1</f>
        <v>55</v>
      </c>
      <c r="L36" s="12"/>
      <c r="M36" s="13">
        <f>2+5+3+3+4+2+3+1+5+4+2+3+4+3+3+2+4+3+3+3+3+2+1+4+4+1+2+2+3</f>
        <v>84</v>
      </c>
      <c r="N36" s="14">
        <f>SUM(C36:M36)</f>
        <v>1255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97ED-C9FC-4B54-B786-D6BC9DD17221}">
  <dimension ref="A1:AA36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R20" sqref="R20"/>
    </sheetView>
  </sheetViews>
  <sheetFormatPr defaultRowHeight="15" x14ac:dyDescent="0.25"/>
  <cols>
    <col min="1" max="1" width="11.28515625" customWidth="1"/>
    <col min="2" max="2" width="15" customWidth="1"/>
    <col min="3" max="3" width="12.5703125" bestFit="1" customWidth="1"/>
    <col min="4" max="4" width="12" hidden="1" customWidth="1"/>
    <col min="5" max="5" width="10.7109375" hidden="1" customWidth="1"/>
    <col min="6" max="6" width="10" hidden="1" customWidth="1"/>
    <col min="7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2" hidden="1" customWidth="1"/>
    <col min="18" max="18" width="10" bestFit="1" customWidth="1"/>
    <col min="22" max="22" width="0" hidden="1" customWidth="1"/>
    <col min="23" max="23" width="9.710937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45078</v>
      </c>
      <c r="B2" s="5">
        <v>582420</v>
      </c>
      <c r="C2" s="6">
        <v>7277</v>
      </c>
      <c r="D2" s="6"/>
      <c r="E2" s="6"/>
      <c r="F2" s="6"/>
      <c r="G2" s="6">
        <v>3432</v>
      </c>
      <c r="H2" s="6"/>
      <c r="I2" s="6"/>
      <c r="J2" s="6"/>
      <c r="K2" s="6">
        <v>300</v>
      </c>
      <c r="L2" s="6"/>
      <c r="M2" s="6">
        <v>277</v>
      </c>
      <c r="N2" s="7">
        <f>SUM(C2:M2)</f>
        <v>11286</v>
      </c>
      <c r="O2" s="3">
        <v>45078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32" si="0">SUM(P2:Z2)</f>
        <v>0</v>
      </c>
    </row>
    <row r="3" spans="1:27" ht="14.25" customHeight="1" x14ac:dyDescent="0.25">
      <c r="A3" s="3">
        <v>45079</v>
      </c>
      <c r="B3" s="5">
        <v>612040</v>
      </c>
      <c r="C3" s="8">
        <v>10944</v>
      </c>
      <c r="D3" s="8"/>
      <c r="E3" s="8"/>
      <c r="F3" s="8"/>
      <c r="G3" s="8">
        <v>4292</v>
      </c>
      <c r="H3" s="8"/>
      <c r="I3" s="8"/>
      <c r="J3" s="8"/>
      <c r="K3" s="8">
        <v>312</v>
      </c>
      <c r="L3" s="8"/>
      <c r="M3" s="8">
        <v>779</v>
      </c>
      <c r="N3" s="7">
        <f t="shared" ref="N3:N32" si="1">SUM(C3:M3)</f>
        <v>16327</v>
      </c>
      <c r="O3" s="3">
        <v>45079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45080</v>
      </c>
      <c r="B4" s="5">
        <v>866240</v>
      </c>
      <c r="C4" s="6">
        <v>9369</v>
      </c>
      <c r="D4" s="6"/>
      <c r="E4" s="6"/>
      <c r="F4" s="6"/>
      <c r="G4" s="6">
        <v>3997</v>
      </c>
      <c r="H4" s="6"/>
      <c r="I4" s="6"/>
      <c r="J4" s="6"/>
      <c r="K4" s="6"/>
      <c r="L4" s="6"/>
      <c r="M4" s="6">
        <v>1458</v>
      </c>
      <c r="N4" s="7">
        <f t="shared" si="1"/>
        <v>14824</v>
      </c>
      <c r="O4" s="3">
        <v>45080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45081</v>
      </c>
      <c r="B5" s="5">
        <v>735140</v>
      </c>
      <c r="C5" s="8">
        <v>5051</v>
      </c>
      <c r="D5" s="8"/>
      <c r="E5" s="8"/>
      <c r="F5" s="8"/>
      <c r="G5" s="8">
        <v>3933</v>
      </c>
      <c r="H5" s="8">
        <v>128</v>
      </c>
      <c r="I5" s="8"/>
      <c r="J5" s="8"/>
      <c r="K5" s="8">
        <v>442</v>
      </c>
      <c r="L5" s="32"/>
      <c r="M5" s="8">
        <v>715</v>
      </c>
      <c r="N5" s="7">
        <f t="shared" si="1"/>
        <v>10269</v>
      </c>
      <c r="O5" s="3">
        <v>45081</v>
      </c>
      <c r="P5" s="8"/>
      <c r="Q5" s="8"/>
      <c r="R5" s="8"/>
      <c r="S5" s="8"/>
      <c r="T5" s="8">
        <v>16687</v>
      </c>
      <c r="U5" s="8"/>
      <c r="V5" s="8"/>
      <c r="W5" s="8"/>
      <c r="X5" s="8"/>
      <c r="Y5" s="8"/>
      <c r="Z5" s="8">
        <v>20546</v>
      </c>
      <c r="AA5" s="5">
        <f t="shared" si="0"/>
        <v>37233</v>
      </c>
    </row>
    <row r="6" spans="1:27" ht="14.25" customHeight="1" x14ac:dyDescent="0.25">
      <c r="A6" s="3">
        <v>45082</v>
      </c>
      <c r="B6" s="5">
        <v>661700</v>
      </c>
      <c r="C6" s="6">
        <v>10934</v>
      </c>
      <c r="D6" s="6"/>
      <c r="E6" s="6"/>
      <c r="F6" s="6"/>
      <c r="G6" s="6">
        <v>4837</v>
      </c>
      <c r="H6" s="6"/>
      <c r="I6" s="6"/>
      <c r="J6" s="6"/>
      <c r="K6" s="6">
        <v>366</v>
      </c>
      <c r="L6" s="33"/>
      <c r="M6" s="6">
        <v>1137</v>
      </c>
      <c r="N6" s="7">
        <f t="shared" si="1"/>
        <v>17274</v>
      </c>
      <c r="O6" s="3">
        <v>45082</v>
      </c>
      <c r="P6" s="6">
        <v>18579</v>
      </c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18579</v>
      </c>
    </row>
    <row r="7" spans="1:27" ht="14.25" customHeight="1" x14ac:dyDescent="0.25">
      <c r="A7" s="3">
        <v>45083</v>
      </c>
      <c r="B7" s="5">
        <v>700920</v>
      </c>
      <c r="C7" s="8">
        <v>3180</v>
      </c>
      <c r="D7" s="8"/>
      <c r="E7" s="8"/>
      <c r="F7" s="8"/>
      <c r="G7" s="8">
        <v>1667</v>
      </c>
      <c r="H7" s="8"/>
      <c r="I7" s="8"/>
      <c r="J7" s="8"/>
      <c r="K7" s="8"/>
      <c r="L7" s="32"/>
      <c r="M7" s="8">
        <v>405</v>
      </c>
      <c r="N7" s="7">
        <f t="shared" si="1"/>
        <v>5252</v>
      </c>
      <c r="O7" s="3">
        <v>45083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45084</v>
      </c>
      <c r="B8" s="5">
        <v>711000</v>
      </c>
      <c r="C8" s="6">
        <v>4935</v>
      </c>
      <c r="D8" s="6"/>
      <c r="E8" s="6"/>
      <c r="F8" s="6"/>
      <c r="G8" s="6">
        <v>2154</v>
      </c>
      <c r="H8" s="6"/>
      <c r="I8" s="6"/>
      <c r="J8" s="6"/>
      <c r="K8" s="6"/>
      <c r="L8" s="33"/>
      <c r="M8" s="6">
        <v>399</v>
      </c>
      <c r="N8" s="7">
        <f>SUM(C8:M8)</f>
        <v>7488</v>
      </c>
      <c r="O8" s="3">
        <v>45084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45085</v>
      </c>
      <c r="B9" s="5">
        <v>579210</v>
      </c>
      <c r="C9" s="8">
        <v>6992</v>
      </c>
      <c r="D9" s="8"/>
      <c r="E9" s="8"/>
      <c r="F9" s="8"/>
      <c r="G9" s="8">
        <v>2516</v>
      </c>
      <c r="H9" s="8"/>
      <c r="I9" s="8"/>
      <c r="J9" s="8"/>
      <c r="K9" s="8">
        <v>317</v>
      </c>
      <c r="L9" s="32"/>
      <c r="M9" s="8">
        <v>689</v>
      </c>
      <c r="N9" s="7">
        <f>SUM(C9:M9)</f>
        <v>10514</v>
      </c>
      <c r="O9" s="3">
        <v>45085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 t="shared" si="0"/>
        <v>0</v>
      </c>
    </row>
    <row r="10" spans="1:27" ht="14.25" customHeight="1" x14ac:dyDescent="0.25">
      <c r="A10" s="3">
        <v>45086</v>
      </c>
      <c r="B10" s="5">
        <v>571980</v>
      </c>
      <c r="C10" s="6">
        <v>6540</v>
      </c>
      <c r="D10" s="6"/>
      <c r="E10" s="6"/>
      <c r="F10" s="6"/>
      <c r="G10" s="6">
        <v>4243</v>
      </c>
      <c r="H10" s="6"/>
      <c r="I10" s="6"/>
      <c r="J10" s="6"/>
      <c r="K10" s="6">
        <v>163</v>
      </c>
      <c r="L10" s="6"/>
      <c r="M10" s="6">
        <v>1003</v>
      </c>
      <c r="N10" s="7">
        <f t="shared" si="1"/>
        <v>11949</v>
      </c>
      <c r="O10" s="3">
        <v>45086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 t="shared" si="0"/>
        <v>0</v>
      </c>
    </row>
    <row r="11" spans="1:27" ht="14.25" customHeight="1" x14ac:dyDescent="0.25">
      <c r="A11" s="3">
        <v>45087</v>
      </c>
      <c r="B11" s="42"/>
      <c r="C11" s="8">
        <v>2643</v>
      </c>
      <c r="D11" s="8"/>
      <c r="E11" s="8"/>
      <c r="F11" s="8"/>
      <c r="G11" s="8">
        <v>1078</v>
      </c>
      <c r="H11" s="8"/>
      <c r="I11" s="8"/>
      <c r="J11" s="8"/>
      <c r="K11" s="8">
        <v>236</v>
      </c>
      <c r="L11" s="8">
        <v>3960</v>
      </c>
      <c r="M11" s="8">
        <v>461</v>
      </c>
      <c r="N11" s="7">
        <f t="shared" si="1"/>
        <v>8378</v>
      </c>
      <c r="O11" s="3">
        <v>45087</v>
      </c>
      <c r="P11" s="8"/>
      <c r="Q11" s="8"/>
      <c r="R11" s="8"/>
      <c r="S11" s="8"/>
      <c r="T11" s="8">
        <v>16893</v>
      </c>
      <c r="U11" s="8"/>
      <c r="V11" s="8"/>
      <c r="W11" s="8"/>
      <c r="X11" s="8"/>
      <c r="Y11" s="8">
        <v>3960</v>
      </c>
      <c r="Z11" s="8"/>
      <c r="AA11" s="5">
        <f t="shared" si="0"/>
        <v>20853</v>
      </c>
    </row>
    <row r="12" spans="1:27" ht="14.25" customHeight="1" x14ac:dyDescent="0.25">
      <c r="A12" s="3">
        <v>45088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7">
        <f t="shared" si="1"/>
        <v>0</v>
      </c>
      <c r="O12" s="3">
        <v>45088</v>
      </c>
      <c r="P12" s="6"/>
      <c r="Q12" s="6"/>
      <c r="R12" s="6"/>
      <c r="S12" s="6"/>
      <c r="T12" s="6"/>
      <c r="U12" s="6"/>
      <c r="V12" s="6"/>
      <c r="W12" s="6"/>
      <c r="X12" s="6">
        <v>15124</v>
      </c>
      <c r="Y12" s="6"/>
      <c r="Z12" s="6">
        <v>21371</v>
      </c>
      <c r="AA12" s="5">
        <f t="shared" si="0"/>
        <v>36495</v>
      </c>
    </row>
    <row r="13" spans="1:27" ht="14.25" customHeight="1" x14ac:dyDescent="0.25">
      <c r="A13" s="3">
        <v>45089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7">
        <f t="shared" si="1"/>
        <v>0</v>
      </c>
      <c r="O13" s="3">
        <v>45089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0"/>
        <v>0</v>
      </c>
    </row>
    <row r="14" spans="1:27" ht="14.25" customHeight="1" x14ac:dyDescent="0.25">
      <c r="A14" s="3">
        <v>45090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7">
        <f t="shared" si="1"/>
        <v>0</v>
      </c>
      <c r="O14" s="3">
        <v>45090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0"/>
        <v>0</v>
      </c>
    </row>
    <row r="15" spans="1:27" ht="14.25" customHeight="1" x14ac:dyDescent="0.25">
      <c r="A15" s="3">
        <v>45091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7">
        <f t="shared" si="1"/>
        <v>0</v>
      </c>
      <c r="O15" s="3">
        <v>45091</v>
      </c>
      <c r="P15" s="8">
        <v>39676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0"/>
        <v>39676</v>
      </c>
    </row>
    <row r="16" spans="1:27" ht="14.25" customHeight="1" x14ac:dyDescent="0.25">
      <c r="A16" s="3">
        <v>45092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7">
        <f t="shared" si="1"/>
        <v>0</v>
      </c>
      <c r="O16" s="3">
        <v>45092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0"/>
        <v>0</v>
      </c>
    </row>
    <row r="17" spans="1:27" ht="14.25" customHeight="1" x14ac:dyDescent="0.25">
      <c r="A17" s="3">
        <v>45093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7">
        <f t="shared" si="1"/>
        <v>0</v>
      </c>
      <c r="O17" s="3">
        <v>45093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0"/>
        <v>0</v>
      </c>
    </row>
    <row r="18" spans="1:27" ht="14.25" customHeight="1" x14ac:dyDescent="0.25">
      <c r="A18" s="3">
        <v>45094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7">
        <f t="shared" si="1"/>
        <v>0</v>
      </c>
      <c r="O18" s="3">
        <v>45094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0"/>
        <v>0</v>
      </c>
    </row>
    <row r="19" spans="1:27" ht="14.25" customHeight="1" x14ac:dyDescent="0.25">
      <c r="A19" s="3">
        <v>45095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7">
        <f t="shared" si="1"/>
        <v>0</v>
      </c>
      <c r="O19" s="3">
        <v>45095</v>
      </c>
      <c r="P19" s="8">
        <v>40957</v>
      </c>
      <c r="Q19" s="8"/>
      <c r="R19" s="8">
        <v>33873</v>
      </c>
      <c r="S19" s="8"/>
      <c r="T19" s="8"/>
      <c r="U19" s="8"/>
      <c r="V19" s="8"/>
      <c r="W19" s="8"/>
      <c r="X19" s="8"/>
      <c r="Y19" s="8"/>
      <c r="Z19" s="8"/>
      <c r="AA19" s="5">
        <f t="shared" si="0"/>
        <v>74830</v>
      </c>
    </row>
    <row r="20" spans="1:27" ht="14.25" customHeight="1" x14ac:dyDescent="0.25">
      <c r="A20" s="3">
        <v>45096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7">
        <f t="shared" si="1"/>
        <v>0</v>
      </c>
      <c r="O20" s="3">
        <v>45096</v>
      </c>
      <c r="P20" s="6">
        <v>21301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0"/>
        <v>21301</v>
      </c>
    </row>
    <row r="21" spans="1:27" ht="14.25" customHeight="1" x14ac:dyDescent="0.25">
      <c r="A21" s="3">
        <v>45097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7">
        <f t="shared" si="1"/>
        <v>0</v>
      </c>
      <c r="O21" s="3">
        <v>45097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0"/>
        <v>0</v>
      </c>
    </row>
    <row r="22" spans="1:27" ht="14.25" customHeight="1" x14ac:dyDescent="0.25">
      <c r="A22" s="3">
        <v>45098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7">
        <f t="shared" si="1"/>
        <v>0</v>
      </c>
      <c r="O22" s="3">
        <v>45098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0"/>
        <v>0</v>
      </c>
    </row>
    <row r="23" spans="1:27" ht="14.25" customHeight="1" x14ac:dyDescent="0.25">
      <c r="A23" s="3">
        <v>45099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7">
        <f t="shared" si="1"/>
        <v>0</v>
      </c>
      <c r="O23" s="3">
        <v>45099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0"/>
        <v>0</v>
      </c>
    </row>
    <row r="24" spans="1:27" ht="14.25" customHeight="1" x14ac:dyDescent="0.25">
      <c r="A24" s="3">
        <v>45100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7">
        <f t="shared" si="1"/>
        <v>0</v>
      </c>
      <c r="O24" s="3">
        <v>45100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0"/>
        <v>0</v>
      </c>
    </row>
    <row r="25" spans="1:27" ht="14.25" customHeight="1" x14ac:dyDescent="0.25">
      <c r="A25" s="3">
        <v>45101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7">
        <f t="shared" si="1"/>
        <v>0</v>
      </c>
      <c r="O25" s="3">
        <v>45101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0"/>
        <v>0</v>
      </c>
    </row>
    <row r="26" spans="1:27" ht="14.25" customHeight="1" x14ac:dyDescent="0.25">
      <c r="A26" s="3">
        <v>45102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7">
        <f t="shared" si="1"/>
        <v>0</v>
      </c>
      <c r="O26" s="3">
        <v>45102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0"/>
        <v>0</v>
      </c>
    </row>
    <row r="27" spans="1:27" ht="14.25" customHeight="1" x14ac:dyDescent="0.25">
      <c r="A27" s="3">
        <v>45103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7">
        <f t="shared" si="1"/>
        <v>0</v>
      </c>
      <c r="O27" s="3">
        <v>45103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0"/>
        <v>0</v>
      </c>
    </row>
    <row r="28" spans="1:27" ht="14.25" customHeight="1" x14ac:dyDescent="0.25">
      <c r="A28" s="3">
        <v>45104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7">
        <f t="shared" si="1"/>
        <v>0</v>
      </c>
      <c r="O28" s="3">
        <v>45104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0"/>
        <v>0</v>
      </c>
    </row>
    <row r="29" spans="1:27" ht="14.25" customHeight="1" x14ac:dyDescent="0.25">
      <c r="A29" s="3">
        <v>45105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7">
        <f t="shared" si="1"/>
        <v>0</v>
      </c>
      <c r="O29" s="3">
        <v>45105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0"/>
        <v>0</v>
      </c>
    </row>
    <row r="30" spans="1:27" ht="14.25" customHeight="1" x14ac:dyDescent="0.25">
      <c r="A30" s="3">
        <v>45106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7">
        <f t="shared" si="1"/>
        <v>0</v>
      </c>
      <c r="O30" s="3">
        <v>45106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0"/>
        <v>0</v>
      </c>
    </row>
    <row r="31" spans="1:27" ht="14.25" customHeight="1" x14ac:dyDescent="0.25">
      <c r="A31" s="3">
        <v>45107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7">
        <f t="shared" si="1"/>
        <v>0</v>
      </c>
      <c r="O31" s="3">
        <v>45107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0"/>
        <v>0</v>
      </c>
    </row>
    <row r="32" spans="1:27" ht="14.25" customHeight="1" x14ac:dyDescent="0.25">
      <c r="A32" s="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0"/>
        <v>0</v>
      </c>
    </row>
    <row r="33" spans="1:27" ht="14.25" customHeight="1" x14ac:dyDescent="0.25">
      <c r="A33" s="2" t="s">
        <v>11</v>
      </c>
      <c r="B33" s="7">
        <f>SUM(B2:B32)</f>
        <v>6020650</v>
      </c>
      <c r="C33" s="7">
        <f t="shared" ref="C33:M33" si="2">SUM(C2:C32)</f>
        <v>67865</v>
      </c>
      <c r="D33" s="7">
        <f t="shared" si="2"/>
        <v>0</v>
      </c>
      <c r="E33" s="7">
        <f t="shared" si="2"/>
        <v>0</v>
      </c>
      <c r="F33" s="7">
        <f t="shared" si="2"/>
        <v>0</v>
      </c>
      <c r="G33" s="7">
        <f t="shared" si="2"/>
        <v>32149</v>
      </c>
      <c r="H33" s="7">
        <f t="shared" si="2"/>
        <v>128</v>
      </c>
      <c r="I33" s="7">
        <f t="shared" si="2"/>
        <v>0</v>
      </c>
      <c r="J33" s="7">
        <f t="shared" si="2"/>
        <v>0</v>
      </c>
      <c r="K33" s="7">
        <f t="shared" si="2"/>
        <v>2136</v>
      </c>
      <c r="L33" s="7">
        <f t="shared" si="2"/>
        <v>3960</v>
      </c>
      <c r="M33" s="7">
        <f t="shared" si="2"/>
        <v>7323</v>
      </c>
      <c r="N33" s="7">
        <f>SUM(N2:N32)</f>
        <v>113561</v>
      </c>
      <c r="P33" s="7">
        <f>SUM(P2:P32)</f>
        <v>120513</v>
      </c>
      <c r="Q33" s="7">
        <f>SUM(Q2:Q32)</f>
        <v>0</v>
      </c>
      <c r="R33" s="7">
        <f t="shared" ref="R33:AA33" si="3">SUM(R2:R32)</f>
        <v>33873</v>
      </c>
      <c r="S33" s="7">
        <f t="shared" si="3"/>
        <v>0</v>
      </c>
      <c r="T33" s="7">
        <f t="shared" si="3"/>
        <v>33580</v>
      </c>
      <c r="U33" s="7">
        <f t="shared" si="3"/>
        <v>0</v>
      </c>
      <c r="V33" s="7">
        <f t="shared" si="3"/>
        <v>0</v>
      </c>
      <c r="W33" s="7">
        <f t="shared" si="3"/>
        <v>0</v>
      </c>
      <c r="X33" s="7">
        <f t="shared" si="3"/>
        <v>15124</v>
      </c>
      <c r="Y33" s="7">
        <f t="shared" si="3"/>
        <v>3960</v>
      </c>
      <c r="Z33" s="7">
        <f t="shared" si="3"/>
        <v>41917</v>
      </c>
      <c r="AA33" s="7">
        <f t="shared" si="3"/>
        <v>248967</v>
      </c>
    </row>
    <row r="34" spans="1:27" ht="15.75" thickBot="1" x14ac:dyDescent="0.3">
      <c r="A34" t="s">
        <v>12</v>
      </c>
      <c r="B34" s="4"/>
      <c r="C34" s="4">
        <f>C33*100/B33</f>
        <v>1.1272038733359355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0.53397888932258142</v>
      </c>
      <c r="H34" s="4">
        <f>H33*100/B33</f>
        <v>2.1260162939217525E-3</v>
      </c>
      <c r="I34" s="4">
        <f>I33*100/B33</f>
        <v>0</v>
      </c>
      <c r="J34" s="4">
        <f>J33*100/B33</f>
        <v>0</v>
      </c>
      <c r="K34" s="4">
        <f>K33*100/B33</f>
        <v>3.5477896904819249E-2</v>
      </c>
      <c r="L34" s="4">
        <f>L33*100/B33</f>
        <v>6.5773629093204222E-2</v>
      </c>
      <c r="M34" s="4">
        <f>M33*100/B33</f>
        <v>0.12163138531553902</v>
      </c>
      <c r="N34" s="4">
        <f>N33*100/B33</f>
        <v>1.8861916902660012</v>
      </c>
    </row>
    <row r="35" spans="1:27" ht="27.75" customHeight="1" thickBot="1" x14ac:dyDescent="0.3">
      <c r="A35" s="46" t="s">
        <v>16</v>
      </c>
      <c r="B35" s="47"/>
      <c r="C35" s="17">
        <f t="shared" ref="C35:M35" si="4">C33-P33</f>
        <v>-52648</v>
      </c>
      <c r="D35" s="16">
        <f t="shared" si="4"/>
        <v>0</v>
      </c>
      <c r="E35" s="17">
        <f t="shared" si="4"/>
        <v>-33873</v>
      </c>
      <c r="F35" s="16">
        <f t="shared" si="4"/>
        <v>0</v>
      </c>
      <c r="G35" s="17">
        <f t="shared" si="4"/>
        <v>-1431</v>
      </c>
      <c r="H35" s="16">
        <f t="shared" si="4"/>
        <v>128</v>
      </c>
      <c r="I35" s="17">
        <f t="shared" si="4"/>
        <v>0</v>
      </c>
      <c r="J35" s="16">
        <f t="shared" si="4"/>
        <v>0</v>
      </c>
      <c r="K35" s="17">
        <f t="shared" si="4"/>
        <v>-12988</v>
      </c>
      <c r="L35" s="16">
        <f t="shared" si="4"/>
        <v>0</v>
      </c>
      <c r="M35" s="17">
        <f t="shared" si="4"/>
        <v>-34594</v>
      </c>
      <c r="N35" s="16">
        <f>SUM(C35:M35)</f>
        <v>-135406</v>
      </c>
    </row>
    <row r="36" spans="1:27" ht="19.5" customHeight="1" thickBot="1" x14ac:dyDescent="0.3">
      <c r="A36" s="44" t="s">
        <v>13</v>
      </c>
      <c r="B36" s="45"/>
      <c r="C36" s="11">
        <f>15+22+20+12+24+8+12+15+14+5</f>
        <v>147</v>
      </c>
      <c r="D36" s="12"/>
      <c r="E36" s="12"/>
      <c r="F36" s="12"/>
      <c r="G36" s="12">
        <f>17+22+21+18+26+8+12+13+23+6</f>
        <v>166</v>
      </c>
      <c r="H36" s="12">
        <f>1</f>
        <v>1</v>
      </c>
      <c r="I36" s="12"/>
      <c r="J36" s="12"/>
      <c r="K36" s="12">
        <f>2+2+2+3+2+1+1</f>
        <v>13</v>
      </c>
      <c r="L36" s="12"/>
      <c r="M36" s="13">
        <f>1+2+5+2+3+1+1+2+3+1</f>
        <v>21</v>
      </c>
      <c r="N36" s="14">
        <f>SUM(C36:M36)</f>
        <v>348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CB77-B07C-49C7-9104-2EAADB91CB1D}">
  <dimension ref="A1:AA38"/>
  <sheetViews>
    <sheetView tabSelected="1" workbookViewId="0">
      <pane ySplit="1" topLeftCell="A2" activePane="bottomLeft" state="frozen"/>
      <selection pane="bottomLeft" activeCell="K22" sqref="K22"/>
    </sheetView>
  </sheetViews>
  <sheetFormatPr defaultRowHeight="15" x14ac:dyDescent="0.25"/>
  <cols>
    <col min="1" max="1" width="11.28515625" customWidth="1"/>
    <col min="2" max="2" width="15" customWidth="1"/>
    <col min="3" max="3" width="12.7109375" bestFit="1" customWidth="1"/>
    <col min="4" max="4" width="11" customWidth="1"/>
    <col min="5" max="5" width="10.28515625" customWidth="1"/>
    <col min="6" max="6" width="10" customWidth="1"/>
    <col min="7" max="8" width="9.5703125" customWidth="1"/>
    <col min="9" max="9" width="11.7109375" customWidth="1"/>
    <col min="10" max="10" width="14.5703125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7109375" bestFit="1" customWidth="1"/>
    <col min="17" max="17" width="12" hidden="1" customWidth="1"/>
    <col min="18" max="19" width="10" bestFit="1" customWidth="1"/>
    <col min="22" max="22" width="0" hidden="1" customWidth="1"/>
    <col min="23" max="23" width="10.4257812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45108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7">
        <f>SUM(C2:M2)</f>
        <v>0</v>
      </c>
      <c r="O2" s="3">
        <v>44378</v>
      </c>
      <c r="P2" s="6">
        <v>20599</v>
      </c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20599</v>
      </c>
    </row>
    <row r="3" spans="1:27" ht="14.25" customHeight="1" x14ac:dyDescent="0.25">
      <c r="A3" s="3">
        <v>45109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7">
        <f t="shared" ref="N3:N32" si="1">SUM(C3:M3)</f>
        <v>0</v>
      </c>
      <c r="O3" s="3">
        <v>44379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45110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7">
        <f t="shared" si="1"/>
        <v>0</v>
      </c>
      <c r="O4" s="3">
        <v>44380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45111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7">
        <f t="shared" si="1"/>
        <v>0</v>
      </c>
      <c r="O5" s="3">
        <v>44381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45112</v>
      </c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7">
        <f t="shared" si="1"/>
        <v>0</v>
      </c>
      <c r="O6" s="3">
        <v>44382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45113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7">
        <f t="shared" si="1"/>
        <v>0</v>
      </c>
      <c r="O7" s="3">
        <v>44383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45114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7">
        <f t="shared" si="1"/>
        <v>0</v>
      </c>
      <c r="O8" s="3">
        <v>44384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7">
        <f t="shared" si="1"/>
        <v>0</v>
      </c>
      <c r="O9" s="3">
        <v>44385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45116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7">
        <f t="shared" si="1"/>
        <v>0</v>
      </c>
      <c r="O10" s="3">
        <v>44386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45117</v>
      </c>
      <c r="B11" s="5">
        <v>683380</v>
      </c>
      <c r="C11" s="8">
        <v>373</v>
      </c>
      <c r="D11" s="8"/>
      <c r="E11" s="8"/>
      <c r="F11" s="8"/>
      <c r="G11" s="8">
        <v>191</v>
      </c>
      <c r="H11" s="8"/>
      <c r="I11" s="8"/>
      <c r="J11" s="8"/>
      <c r="K11" s="8"/>
      <c r="L11" s="8"/>
      <c r="M11" s="8"/>
      <c r="N11" s="7">
        <f t="shared" si="1"/>
        <v>564</v>
      </c>
      <c r="O11" s="3">
        <v>44387</v>
      </c>
      <c r="P11" s="8">
        <v>40233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40233</v>
      </c>
    </row>
    <row r="12" spans="1:27" ht="14.25" customHeight="1" x14ac:dyDescent="0.25">
      <c r="A12" s="3">
        <v>45118</v>
      </c>
      <c r="B12" s="5">
        <v>704180</v>
      </c>
      <c r="C12" s="6">
        <v>2265</v>
      </c>
      <c r="D12" s="6"/>
      <c r="E12" s="6"/>
      <c r="F12" s="6"/>
      <c r="G12" s="6">
        <v>2365</v>
      </c>
      <c r="H12" s="6"/>
      <c r="I12" s="6"/>
      <c r="J12" s="6"/>
      <c r="K12" s="6"/>
      <c r="L12" s="6"/>
      <c r="M12" s="6">
        <v>357</v>
      </c>
      <c r="N12" s="7">
        <f t="shared" si="1"/>
        <v>4987</v>
      </c>
      <c r="O12" s="3">
        <v>44388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45119</v>
      </c>
      <c r="B13" s="5">
        <v>721690</v>
      </c>
      <c r="C13" s="8">
        <v>7235</v>
      </c>
      <c r="D13" s="8"/>
      <c r="E13" s="8"/>
      <c r="F13" s="8"/>
      <c r="G13" s="8">
        <v>3185</v>
      </c>
      <c r="H13" s="8"/>
      <c r="I13" s="8"/>
      <c r="J13" s="8"/>
      <c r="K13" s="8">
        <v>417</v>
      </c>
      <c r="L13" s="8"/>
      <c r="M13" s="8">
        <v>973</v>
      </c>
      <c r="N13" s="7">
        <f t="shared" si="1"/>
        <v>11810</v>
      </c>
      <c r="O13" s="3">
        <v>44389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45120</v>
      </c>
      <c r="B14" s="5">
        <v>591780</v>
      </c>
      <c r="C14" s="6">
        <v>7200</v>
      </c>
      <c r="D14" s="6"/>
      <c r="E14" s="6"/>
      <c r="F14" s="6"/>
      <c r="G14" s="6">
        <v>4052</v>
      </c>
      <c r="H14" s="6"/>
      <c r="I14" s="6"/>
      <c r="J14" s="6"/>
      <c r="K14" s="6">
        <v>177</v>
      </c>
      <c r="L14" s="6"/>
      <c r="M14" s="6">
        <v>1283</v>
      </c>
      <c r="N14" s="7">
        <f t="shared" si="1"/>
        <v>12712</v>
      </c>
      <c r="O14" s="3">
        <v>44390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45121</v>
      </c>
      <c r="B15" s="5">
        <v>556660</v>
      </c>
      <c r="C15" s="8">
        <v>9365</v>
      </c>
      <c r="D15" s="8"/>
      <c r="E15" s="8"/>
      <c r="F15" s="8"/>
      <c r="G15" s="8">
        <v>4856</v>
      </c>
      <c r="H15" s="8"/>
      <c r="I15" s="8"/>
      <c r="J15" s="8"/>
      <c r="K15" s="8">
        <v>525</v>
      </c>
      <c r="L15" s="8"/>
      <c r="M15" s="8">
        <v>1159</v>
      </c>
      <c r="N15" s="7">
        <f t="shared" si="1"/>
        <v>15905</v>
      </c>
      <c r="O15" s="3">
        <v>44391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45122</v>
      </c>
      <c r="B16" s="5">
        <v>854040</v>
      </c>
      <c r="C16" s="6">
        <v>3666</v>
      </c>
      <c r="D16" s="6"/>
      <c r="E16" s="6"/>
      <c r="F16" s="6"/>
      <c r="G16" s="6">
        <v>2643</v>
      </c>
      <c r="H16" s="6">
        <v>276</v>
      </c>
      <c r="I16" s="6"/>
      <c r="J16" s="6"/>
      <c r="K16" s="6"/>
      <c r="L16" s="6"/>
      <c r="M16" s="6">
        <v>809</v>
      </c>
      <c r="N16" s="7">
        <f t="shared" si="1"/>
        <v>7394</v>
      </c>
      <c r="O16" s="3">
        <v>44392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45123</v>
      </c>
      <c r="B17" s="5">
        <v>696920</v>
      </c>
      <c r="C17" s="8">
        <v>6881</v>
      </c>
      <c r="D17" s="8"/>
      <c r="E17" s="8"/>
      <c r="F17" s="8"/>
      <c r="G17" s="8">
        <v>4398</v>
      </c>
      <c r="H17" s="8"/>
      <c r="I17" s="8"/>
      <c r="J17" s="8"/>
      <c r="K17" s="8">
        <v>404</v>
      </c>
      <c r="L17" s="8"/>
      <c r="M17" s="8">
        <v>1526</v>
      </c>
      <c r="N17" s="7">
        <f t="shared" si="1"/>
        <v>13209</v>
      </c>
      <c r="O17" s="3">
        <v>44393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45124</v>
      </c>
      <c r="B18" s="5">
        <v>666300</v>
      </c>
      <c r="C18" s="6">
        <v>9126</v>
      </c>
      <c r="D18" s="6"/>
      <c r="E18" s="6"/>
      <c r="F18" s="6"/>
      <c r="G18" s="6">
        <v>5363</v>
      </c>
      <c r="H18" s="6">
        <v>131</v>
      </c>
      <c r="I18" s="6"/>
      <c r="J18" s="6"/>
      <c r="K18" s="6">
        <v>721</v>
      </c>
      <c r="L18" s="6"/>
      <c r="M18" s="6">
        <v>1032</v>
      </c>
      <c r="N18" s="7">
        <f t="shared" si="1"/>
        <v>16373</v>
      </c>
      <c r="O18" s="3">
        <v>44394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45125</v>
      </c>
      <c r="B19" s="5">
        <v>653620</v>
      </c>
      <c r="C19" s="8">
        <v>6804</v>
      </c>
      <c r="D19" s="8"/>
      <c r="E19" s="8"/>
      <c r="F19" s="8"/>
      <c r="G19" s="8">
        <v>4669</v>
      </c>
      <c r="H19" s="8">
        <v>161</v>
      </c>
      <c r="I19" s="8"/>
      <c r="J19" s="8"/>
      <c r="K19" s="8">
        <v>382</v>
      </c>
      <c r="L19" s="8"/>
      <c r="M19" s="8">
        <v>848</v>
      </c>
      <c r="N19" s="7">
        <f t="shared" si="1"/>
        <v>12864</v>
      </c>
      <c r="O19" s="3">
        <v>44395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45126</v>
      </c>
      <c r="B20" s="5">
        <v>705320</v>
      </c>
      <c r="C20" s="6">
        <v>7639</v>
      </c>
      <c r="D20" s="6"/>
      <c r="E20" s="6"/>
      <c r="F20" s="6"/>
      <c r="G20" s="6">
        <v>3716</v>
      </c>
      <c r="H20" s="6">
        <v>131</v>
      </c>
      <c r="I20" s="6"/>
      <c r="J20" s="6"/>
      <c r="K20" s="6"/>
      <c r="L20" s="6"/>
      <c r="M20" s="6">
        <v>1003</v>
      </c>
      <c r="N20" s="7">
        <f t="shared" si="1"/>
        <v>12489</v>
      </c>
      <c r="O20" s="3">
        <v>44396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45127</v>
      </c>
      <c r="B21" s="5">
        <v>595110</v>
      </c>
      <c r="C21" s="8">
        <v>5895</v>
      </c>
      <c r="D21" s="8"/>
      <c r="E21" s="8"/>
      <c r="F21" s="8"/>
      <c r="G21" s="8">
        <v>3905</v>
      </c>
      <c r="H21" s="8"/>
      <c r="I21" s="8"/>
      <c r="J21" s="8"/>
      <c r="K21" s="8">
        <v>376</v>
      </c>
      <c r="L21" s="8"/>
      <c r="M21" s="8">
        <v>329</v>
      </c>
      <c r="N21" s="7">
        <f t="shared" si="1"/>
        <v>10505</v>
      </c>
      <c r="O21" s="3">
        <v>44397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45128</v>
      </c>
      <c r="B22" s="5">
        <v>593990</v>
      </c>
      <c r="C22" s="6">
        <v>9485</v>
      </c>
      <c r="D22" s="6"/>
      <c r="E22" s="6"/>
      <c r="F22" s="6"/>
      <c r="G22" s="6">
        <v>5497</v>
      </c>
      <c r="H22" s="6"/>
      <c r="I22" s="6"/>
      <c r="J22" s="6"/>
      <c r="K22" s="6">
        <v>783</v>
      </c>
      <c r="L22" s="6"/>
      <c r="M22" s="6">
        <v>1586</v>
      </c>
      <c r="N22" s="7">
        <f t="shared" si="1"/>
        <v>17351</v>
      </c>
      <c r="O22" s="3">
        <v>44398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45129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44399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45130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44400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45131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44401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45132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44402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45133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44403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45134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44404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45135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44405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45136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44406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45137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44407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45138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44408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8022990</v>
      </c>
      <c r="C33" s="7">
        <f t="shared" ref="C33:M33" si="3">SUM(C2:C32)</f>
        <v>75934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44840</v>
      </c>
      <c r="H33" s="7">
        <f t="shared" si="3"/>
        <v>699</v>
      </c>
      <c r="I33" s="7">
        <f t="shared" si="3"/>
        <v>0</v>
      </c>
      <c r="J33" s="7">
        <f t="shared" si="3"/>
        <v>0</v>
      </c>
      <c r="K33" s="7">
        <f t="shared" si="3"/>
        <v>3785</v>
      </c>
      <c r="L33" s="7">
        <f t="shared" si="3"/>
        <v>0</v>
      </c>
      <c r="M33" s="7">
        <f t="shared" si="3"/>
        <v>10905</v>
      </c>
      <c r="N33" s="7">
        <f>SUM(N2:N32)</f>
        <v>136163</v>
      </c>
      <c r="P33" s="7">
        <f>SUM(P2:P32)</f>
        <v>60832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60832</v>
      </c>
    </row>
    <row r="34" spans="1:27" ht="15.75" thickBot="1" x14ac:dyDescent="0.3">
      <c r="A34" t="s">
        <v>12</v>
      </c>
      <c r="B34" s="4"/>
      <c r="C34" s="4">
        <f>C33*100/B33</f>
        <v>0.94645512458572179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0.55889387871603979</v>
      </c>
      <c r="H34" s="4">
        <f>H33*100/B33</f>
        <v>8.7124625607161426E-3</v>
      </c>
      <c r="I34" s="4">
        <f>I33*100/B33</f>
        <v>0</v>
      </c>
      <c r="J34" s="4">
        <f>J33*100/B33</f>
        <v>0</v>
      </c>
      <c r="K34" s="4">
        <f>K33*100/B33</f>
        <v>4.7176925310887838E-2</v>
      </c>
      <c r="L34" s="4">
        <f>L33*100/B33</f>
        <v>0</v>
      </c>
      <c r="M34" s="4">
        <f>M33*100/B33</f>
        <v>0.13592189445580763</v>
      </c>
      <c r="N34" s="4">
        <f>N33*100/B33</f>
        <v>1.6971602856291732</v>
      </c>
    </row>
    <row r="35" spans="1:27" ht="29.25" customHeight="1" thickBot="1" x14ac:dyDescent="0.3">
      <c r="A35" s="46" t="s">
        <v>16</v>
      </c>
      <c r="B35" s="47"/>
      <c r="C35" s="17">
        <f>C33-P33</f>
        <v>15102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44840</v>
      </c>
      <c r="H35" s="16">
        <f t="shared" si="5"/>
        <v>699</v>
      </c>
      <c r="I35" s="17">
        <f t="shared" si="5"/>
        <v>0</v>
      </c>
      <c r="J35" s="16">
        <f t="shared" si="5"/>
        <v>0</v>
      </c>
      <c r="K35" s="17">
        <f t="shared" si="5"/>
        <v>3785</v>
      </c>
      <c r="L35" s="16">
        <f t="shared" si="5"/>
        <v>0</v>
      </c>
      <c r="M35" s="17">
        <f t="shared" si="5"/>
        <v>10905</v>
      </c>
      <c r="N35" s="16">
        <f>SUM(C35:M35)</f>
        <v>75331</v>
      </c>
    </row>
    <row r="36" spans="1:27" ht="21" customHeight="1" thickBot="1" x14ac:dyDescent="0.3">
      <c r="A36" s="44" t="s">
        <v>13</v>
      </c>
      <c r="B36" s="45"/>
      <c r="C36" s="11">
        <f>1+5+16+15+20+7+14+19+14+16+14+20</f>
        <v>161</v>
      </c>
      <c r="D36" s="12"/>
      <c r="E36" s="12"/>
      <c r="F36" s="12"/>
      <c r="G36" s="12">
        <f>1+13+16+19+24+13+22+25+22+20+21+27</f>
        <v>223</v>
      </c>
      <c r="H36" s="12">
        <f>2+1+1+1</f>
        <v>5</v>
      </c>
      <c r="I36" s="12"/>
      <c r="J36" s="12"/>
      <c r="K36" s="12">
        <f>2+1+3+2+3+2+2+4</f>
        <v>19</v>
      </c>
      <c r="L36" s="12"/>
      <c r="M36" s="13">
        <f>1+2+3+3+2+4+3+3+2+1+4</f>
        <v>28</v>
      </c>
      <c r="N36" s="14">
        <f>SUM(C36:M36)</f>
        <v>436</v>
      </c>
    </row>
    <row r="37" spans="1:27" x14ac:dyDescent="0.25"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27" x14ac:dyDescent="0.25">
      <c r="P38" s="38"/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614F-B31B-4CCB-8FB6-6AE2AC48A54C}">
  <dimension ref="A1:AA36"/>
  <sheetViews>
    <sheetView workbookViewId="0">
      <pane ySplit="1" topLeftCell="A2" activePane="bottomLeft" state="frozen"/>
      <selection pane="bottomLeft" activeCell="O31" sqref="O31"/>
    </sheetView>
  </sheetViews>
  <sheetFormatPr defaultRowHeight="15" x14ac:dyDescent="0.25"/>
  <cols>
    <col min="1" max="1" width="11.28515625" customWidth="1"/>
    <col min="2" max="2" width="15" customWidth="1"/>
    <col min="3" max="3" width="12.85546875" customWidth="1"/>
    <col min="4" max="4" width="12.28515625" hidden="1" customWidth="1"/>
    <col min="5" max="5" width="10.28515625" customWidth="1"/>
    <col min="6" max="6" width="10" customWidth="1"/>
    <col min="7" max="7" width="10" bestFit="1" customWidth="1"/>
    <col min="8" max="8" width="9.5703125" customWidth="1"/>
    <col min="9" max="9" width="9.710937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7109375" customWidth="1"/>
    <col min="17" max="17" width="12.28515625" hidden="1" customWidth="1"/>
    <col min="18" max="18" width="11" customWidth="1"/>
    <col min="19" max="19" width="12" customWidth="1"/>
    <col min="20" max="20" width="11.140625" customWidth="1"/>
    <col min="21" max="21" width="10.5703125" customWidth="1"/>
    <col min="22" max="22" width="9.140625" hidden="1" customWidth="1"/>
    <col min="23" max="23" width="9.85546875" hidden="1" customWidth="1"/>
    <col min="24" max="24" width="10.7109375" customWidth="1"/>
    <col min="25" max="26" width="11.140625" customWidth="1"/>
    <col min="27" max="27" width="11.85546875" customWidth="1"/>
  </cols>
  <sheetData>
    <row r="1" spans="1:27" ht="27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45139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45139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45140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45140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45141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45141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45142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45142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45143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45143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45144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45144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45145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45145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45146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45146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45147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45147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45148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45148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45149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45149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45150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45150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45151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45151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45152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45152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45153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45153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45154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45154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45155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45155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45156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45156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45157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45157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45158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45158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45159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45159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45160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45160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45161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45161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45162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45162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45163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45163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45164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37"/>
      <c r="N27" s="7">
        <f t="shared" si="1"/>
        <v>0</v>
      </c>
      <c r="O27" s="3">
        <v>45164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45165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8"/>
      <c r="N28" s="7">
        <f t="shared" si="1"/>
        <v>0</v>
      </c>
      <c r="O28" s="3">
        <v>45165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45166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6"/>
      <c r="N29" s="7">
        <f>SUM(C29:M29)</f>
        <v>0</v>
      </c>
      <c r="O29" s="3">
        <v>45166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45167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45167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45168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45168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45169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45169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>SUM(E2:E32)</f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9.25" customHeight="1" thickBot="1" x14ac:dyDescent="0.3">
      <c r="A35" s="46" t="s">
        <v>16</v>
      </c>
      <c r="B35" s="47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0.25" customHeight="1" thickBot="1" x14ac:dyDescent="0.3">
      <c r="A36" s="44" t="s">
        <v>13</v>
      </c>
      <c r="B36" s="45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СВОД НАРАСТАЮЩИМ ИТОГОМ</vt:lpstr>
      <vt:lpstr>01.2024</vt:lpstr>
      <vt:lpstr>02.2024</vt:lpstr>
      <vt:lpstr>03.2024</vt:lpstr>
      <vt:lpstr>04.2024</vt:lpstr>
      <vt:lpstr>05.2024</vt:lpstr>
      <vt:lpstr>06.2024</vt:lpstr>
      <vt:lpstr>07.2024</vt:lpstr>
      <vt:lpstr>08.2024</vt:lpstr>
      <vt:lpstr>09.2024</vt:lpstr>
      <vt:lpstr>10.2024</vt:lpstr>
      <vt:lpstr>11.2024</vt:lpstr>
      <vt:lpstr>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Кирилл Б.</cp:lastModifiedBy>
  <cp:lastPrinted>2020-04-22T06:05:51Z</cp:lastPrinted>
  <dcterms:created xsi:type="dcterms:W3CDTF">2018-07-26T12:47:37Z</dcterms:created>
  <dcterms:modified xsi:type="dcterms:W3CDTF">2024-07-22T12:22:24Z</dcterms:modified>
</cp:coreProperties>
</file>